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8T9nhxGlyG1bN42VPuDOqZYQVrA=="/>
    </ext>
  </extLst>
</workbook>
</file>

<file path=xl/calcChain.xml><?xml version="1.0" encoding="utf-8"?>
<calcChain xmlns="http://schemas.openxmlformats.org/spreadsheetml/2006/main">
  <c r="F8" i="4" l="1"/>
  <c r="B8" i="4"/>
  <c r="C7" i="4"/>
  <c r="G38" i="3"/>
  <c r="F38" i="3"/>
  <c r="E38" i="3"/>
  <c r="D38" i="3"/>
  <c r="C38" i="3"/>
  <c r="B38" i="3"/>
  <c r="F37" i="3"/>
  <c r="E37" i="3"/>
  <c r="B37" i="3"/>
  <c r="G30" i="3"/>
  <c r="F30" i="3"/>
  <c r="E30" i="3"/>
  <c r="D30" i="3"/>
  <c r="C30" i="3"/>
  <c r="B30" i="3"/>
  <c r="G20" i="3"/>
  <c r="F20" i="3"/>
  <c r="F32" i="3" s="1"/>
  <c r="F35" i="3" s="1"/>
  <c r="E20" i="3"/>
  <c r="E32" i="3" s="1"/>
  <c r="E35" i="3" s="1"/>
  <c r="D20" i="3"/>
  <c r="C20" i="3"/>
  <c r="B20" i="3"/>
  <c r="B32" i="3" s="1"/>
  <c r="B35" i="3" s="1"/>
  <c r="G12" i="3"/>
  <c r="G37" i="3" s="1"/>
  <c r="F12" i="3"/>
  <c r="E12" i="3"/>
  <c r="D12" i="3"/>
  <c r="D37" i="3" s="1"/>
  <c r="C12" i="3"/>
  <c r="C37" i="3" s="1"/>
  <c r="B12" i="3"/>
  <c r="G28" i="2"/>
  <c r="F28" i="2"/>
  <c r="E28" i="2"/>
  <c r="D28" i="2"/>
  <c r="C28" i="2"/>
  <c r="B28" i="2"/>
  <c r="G22" i="2"/>
  <c r="F22" i="2"/>
  <c r="E22" i="2"/>
  <c r="D22" i="2"/>
  <c r="C22" i="2"/>
  <c r="B22" i="2"/>
  <c r="G9" i="2"/>
  <c r="F9" i="2"/>
  <c r="E9" i="2"/>
  <c r="D9" i="2"/>
  <c r="C9" i="2"/>
  <c r="B9" i="2"/>
  <c r="G7" i="2"/>
  <c r="G13" i="2" s="1"/>
  <c r="G18" i="2" s="1"/>
  <c r="G20" i="2" s="1"/>
  <c r="G25" i="2" s="1"/>
  <c r="G27" i="2" s="1"/>
  <c r="F7" i="2"/>
  <c r="F13" i="2" s="1"/>
  <c r="E7" i="2"/>
  <c r="E13" i="2" s="1"/>
  <c r="D7" i="2"/>
  <c r="D13" i="2" s="1"/>
  <c r="C7" i="2"/>
  <c r="C13" i="2" s="1"/>
  <c r="B7" i="2"/>
  <c r="B13" i="2" s="1"/>
  <c r="G47" i="1"/>
  <c r="F47" i="1"/>
  <c r="E47" i="1"/>
  <c r="D47" i="1"/>
  <c r="C47" i="1"/>
  <c r="B47" i="1"/>
  <c r="G38" i="1"/>
  <c r="G46" i="1" s="1"/>
  <c r="F38" i="1"/>
  <c r="F7" i="4" s="1"/>
  <c r="E38" i="1"/>
  <c r="E46" i="1" s="1"/>
  <c r="D38" i="1"/>
  <c r="D46" i="1" s="1"/>
  <c r="C38" i="1"/>
  <c r="C46" i="1" s="1"/>
  <c r="B38" i="1"/>
  <c r="B7" i="4" s="1"/>
  <c r="G27" i="1"/>
  <c r="F27" i="1"/>
  <c r="E27" i="1"/>
  <c r="D27" i="1"/>
  <c r="C27" i="1"/>
  <c r="B27" i="1"/>
  <c r="G23" i="1"/>
  <c r="G36" i="1" s="1"/>
  <c r="G44" i="1" s="1"/>
  <c r="F23" i="1"/>
  <c r="F36" i="1" s="1"/>
  <c r="E23" i="1"/>
  <c r="E36" i="1" s="1"/>
  <c r="D23" i="1"/>
  <c r="D36" i="1" s="1"/>
  <c r="D44" i="1" s="1"/>
  <c r="C23" i="1"/>
  <c r="C36" i="1" s="1"/>
  <c r="C44" i="1" s="1"/>
  <c r="B23" i="1"/>
  <c r="B36" i="1" s="1"/>
  <c r="G10" i="1"/>
  <c r="F10" i="1"/>
  <c r="E10" i="1"/>
  <c r="E8" i="4" s="1"/>
  <c r="D10" i="1"/>
  <c r="D8" i="4" s="1"/>
  <c r="C10" i="1"/>
  <c r="C8" i="4" s="1"/>
  <c r="B10" i="1"/>
  <c r="G6" i="1"/>
  <c r="G19" i="1" s="1"/>
  <c r="F6" i="1"/>
  <c r="F19" i="1" s="1"/>
  <c r="E6" i="1"/>
  <c r="E19" i="1" s="1"/>
  <c r="D6" i="1"/>
  <c r="D19" i="1" s="1"/>
  <c r="C6" i="1"/>
  <c r="C19" i="1" s="1"/>
  <c r="B6" i="1"/>
  <c r="B19" i="1" s="1"/>
  <c r="D18" i="2" l="1"/>
  <c r="D20" i="2" s="1"/>
  <c r="D25" i="2" s="1"/>
  <c r="D10" i="4"/>
  <c r="E18" i="2"/>
  <c r="E20" i="2" s="1"/>
  <c r="E25" i="2" s="1"/>
  <c r="E10" i="4"/>
  <c r="B18" i="2"/>
  <c r="B20" i="2" s="1"/>
  <c r="B25" i="2" s="1"/>
  <c r="B10" i="4"/>
  <c r="F18" i="2"/>
  <c r="F20" i="2" s="1"/>
  <c r="F25" i="2" s="1"/>
  <c r="F10" i="4"/>
  <c r="C10" i="4"/>
  <c r="C18" i="2"/>
  <c r="C20" i="2" s="1"/>
  <c r="C25" i="2" s="1"/>
  <c r="D7" i="4"/>
  <c r="E44" i="1"/>
  <c r="C32" i="3"/>
  <c r="C35" i="3" s="1"/>
  <c r="G32" i="3"/>
  <c r="G35" i="3" s="1"/>
  <c r="E7" i="4"/>
  <c r="B46" i="1"/>
  <c r="F46" i="1"/>
  <c r="B44" i="1"/>
  <c r="F44" i="1"/>
  <c r="D32" i="3"/>
  <c r="D35" i="3" s="1"/>
  <c r="F11" i="4" l="1"/>
  <c r="F27" i="2"/>
  <c r="F6" i="4"/>
  <c r="F9" i="4"/>
  <c r="F5" i="4"/>
  <c r="E11" i="4"/>
  <c r="E27" i="2"/>
  <c r="E5" i="4"/>
  <c r="E6" i="4"/>
  <c r="E9" i="4"/>
  <c r="C6" i="4"/>
  <c r="C11" i="4"/>
  <c r="C9" i="4"/>
  <c r="C5" i="4"/>
  <c r="C27" i="2"/>
  <c r="B11" i="4"/>
  <c r="B27" i="2"/>
  <c r="B6" i="4"/>
  <c r="B9" i="4"/>
  <c r="B5" i="4"/>
  <c r="D9" i="4"/>
  <c r="D5" i="4"/>
  <c r="D27" i="2"/>
  <c r="D6" i="4"/>
  <c r="D11" i="4"/>
</calcChain>
</file>

<file path=xl/sharedStrings.xml><?xml version="1.0" encoding="utf-8"?>
<sst xmlns="http://schemas.openxmlformats.org/spreadsheetml/2006/main" count="100" uniqueCount="91">
  <si>
    <t>REGENT TEXTILE MILLS LIMITED</t>
  </si>
  <si>
    <t>Income Statement</t>
  </si>
  <si>
    <t>As at year end</t>
  </si>
  <si>
    <t>18 months</t>
  </si>
  <si>
    <t>Net Revenues</t>
  </si>
  <si>
    <t>Balance Sheet</t>
  </si>
  <si>
    <t>Cash Flow Statement</t>
  </si>
  <si>
    <t>ASSETS</t>
  </si>
  <si>
    <t>Net Cash Flows - Operating Activities</t>
  </si>
  <si>
    <t>Collection from customers</t>
  </si>
  <si>
    <t>Cash paid to suppliers</t>
  </si>
  <si>
    <t>NON CURRENT ASSETS</t>
  </si>
  <si>
    <t>Cash paid to employees</t>
  </si>
  <si>
    <t>Cost of goods sold</t>
  </si>
  <si>
    <t>Cash paid for operating expenses</t>
  </si>
  <si>
    <t>Payment of income tax</t>
  </si>
  <si>
    <t>Gross Profit</t>
  </si>
  <si>
    <t>Payment for WPP &amp; WF</t>
  </si>
  <si>
    <t>Property,Plant  and  Equipment</t>
  </si>
  <si>
    <t>Operating Incomes/Expenses</t>
  </si>
  <si>
    <t>Capital work in progress</t>
  </si>
  <si>
    <t>Net Cash Flows - Investment Activities</t>
  </si>
  <si>
    <t>Acquisition of property,plant and equipment</t>
  </si>
  <si>
    <t>Administrative expenses</t>
  </si>
  <si>
    <t>CURRENT ASSETS</t>
  </si>
  <si>
    <t>Selling &amp; distribution expenses</t>
  </si>
  <si>
    <t>Operating Profit</t>
  </si>
  <si>
    <t>Investment in fixed deposit receipt</t>
  </si>
  <si>
    <t>Investment</t>
  </si>
  <si>
    <t>Non-Operating Income/(Expenses)</t>
  </si>
  <si>
    <t>Inventories</t>
  </si>
  <si>
    <t>Loss on disposal of financial asset</t>
  </si>
  <si>
    <t>Accounts receivables</t>
  </si>
  <si>
    <t>Interest receivables</t>
  </si>
  <si>
    <t>Financial Expenses</t>
  </si>
  <si>
    <t>Interest received</t>
  </si>
  <si>
    <t>Advance, deposits &amp; prepayments</t>
  </si>
  <si>
    <t>Non operating income/loss</t>
  </si>
  <si>
    <t>Due from affiliated companies</t>
  </si>
  <si>
    <t>Profit Before contribution to WPPF</t>
  </si>
  <si>
    <t>Cash &amp; Cash equivalent</t>
  </si>
  <si>
    <t>Contribution to WPPF</t>
  </si>
  <si>
    <t>Profit Before Taxation</t>
  </si>
  <si>
    <t>Net Cash Flows - Financing Activities</t>
  </si>
  <si>
    <t>Proceeds from long term loan</t>
  </si>
  <si>
    <t>Proceeds from short term loan</t>
  </si>
  <si>
    <t>Provision for Taxation</t>
  </si>
  <si>
    <t>Cash paid to affiliated companies</t>
  </si>
  <si>
    <t>Liabilities and Capital</t>
  </si>
  <si>
    <t>Cash proceeds from issuing share with premium</t>
  </si>
  <si>
    <t>Cash received from directors</t>
  </si>
  <si>
    <t>Current</t>
  </si>
  <si>
    <t>Dividend paid</t>
  </si>
  <si>
    <t>Liabilities</t>
  </si>
  <si>
    <t>Cash payment for financial expenses</t>
  </si>
  <si>
    <t>Deferred</t>
  </si>
  <si>
    <t>Non Current Liabilities</t>
  </si>
  <si>
    <t>Net Profit</t>
  </si>
  <si>
    <t>Non current portion of long term loan</t>
  </si>
  <si>
    <t>Net Change in Cash Flows</t>
  </si>
  <si>
    <t>Deferred tax liabilities</t>
  </si>
  <si>
    <t>Current Liabilities</t>
  </si>
  <si>
    <t>Cash and Cash Equivalents at Beginning Period</t>
  </si>
  <si>
    <t>Unrealized foreign currency fluctuation gain/ (loss)</t>
  </si>
  <si>
    <t>Earnings per share (par value Taka 10)</t>
  </si>
  <si>
    <t>Cash and Cash Equivalents at End of Period</t>
  </si>
  <si>
    <t>Accounts payable</t>
  </si>
  <si>
    <t>Others payable</t>
  </si>
  <si>
    <t>Current portion of long term loan</t>
  </si>
  <si>
    <t>Short term loan</t>
  </si>
  <si>
    <t>Net Operating Cash Flow Per Share</t>
  </si>
  <si>
    <t>Directors' Current Account</t>
  </si>
  <si>
    <t>current tax Liabilities</t>
  </si>
  <si>
    <t>Provision for current tax</t>
  </si>
  <si>
    <t>Shares to Calculate EPS</t>
  </si>
  <si>
    <t>Shareholders’ Equity</t>
  </si>
  <si>
    <t>Shares to Calculate NOCFPS</t>
  </si>
  <si>
    <t>Share capital</t>
  </si>
  <si>
    <t>Revaluation surplus</t>
  </si>
  <si>
    <t>Share premium account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</si>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</sst>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/>
    <xf numFmtId="41" fontId="4" fillId="0" borderId="0" xfId="0" applyNumberFormat="1" applyFont="1"/>
    <xf numFmtId="0" fontId="1" fillId="0" borderId="1" xfId="0" applyFont="1" applyBorder="1" applyAlignment="1">
      <alignment horizontal="left"/>
    </xf>
    <xf numFmtId="41" fontId="5" fillId="0" borderId="0" xfId="0" applyNumberFormat="1" applyFont="1" applyAlignment="1"/>
    <xf numFmtId="41" fontId="6" fillId="0" borderId="0" xfId="0" applyNumberFormat="1" applyFont="1"/>
    <xf numFmtId="0" fontId="4" fillId="0" borderId="0" xfId="0" applyFont="1"/>
    <xf numFmtId="0" fontId="7" fillId="0" borderId="0" xfId="0" applyFont="1"/>
    <xf numFmtId="41" fontId="4" fillId="0" borderId="1" xfId="0" applyNumberFormat="1" applyFont="1" applyBorder="1"/>
    <xf numFmtId="41" fontId="1" fillId="0" borderId="0" xfId="0" applyNumberFormat="1" applyFont="1"/>
    <xf numFmtId="41" fontId="1" fillId="0" borderId="2" xfId="0" applyNumberFormat="1" applyFont="1" applyBorder="1"/>
    <xf numFmtId="0" fontId="5" fillId="0" borderId="0" xfId="0" applyFont="1" applyAlignment="1"/>
    <xf numFmtId="0" fontId="1" fillId="0" borderId="3" xfId="0" applyFont="1" applyBorder="1"/>
    <xf numFmtId="0" fontId="8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41" fontId="1" fillId="0" borderId="3" xfId="0" applyNumberFormat="1" applyFont="1" applyBorder="1"/>
    <xf numFmtId="3" fontId="1" fillId="0" borderId="0" xfId="0" applyNumberFormat="1" applyFont="1"/>
    <xf numFmtId="2" fontId="4" fillId="0" borderId="0" xfId="0" applyNumberFormat="1" applyFont="1"/>
    <xf numFmtId="2" fontId="1" fillId="0" borderId="0" xfId="0" applyNumberFormat="1" applyFont="1"/>
    <xf numFmtId="4" fontId="1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1.25" customWidth="1"/>
    <col min="2" max="6" width="12.5" customWidth="1"/>
    <col min="7" max="7" width="14.25" customWidth="1"/>
    <col min="8" max="25" width="7.625" customWidth="1"/>
  </cols>
  <sheetData>
    <row r="1" spans="1:14" x14ac:dyDescent="0.25">
      <c r="A1" s="1" t="s">
        <v>0</v>
      </c>
    </row>
    <row r="2" spans="1:14" x14ac:dyDescent="0.25">
      <c r="A2" s="1" t="s">
        <v>5</v>
      </c>
    </row>
    <row r="3" spans="1:14" x14ac:dyDescent="0.25">
      <c r="A3" s="2" t="s">
        <v>2</v>
      </c>
      <c r="D3" s="3" t="s">
        <v>3</v>
      </c>
    </row>
    <row r="4" spans="1:14" x14ac:dyDescent="0.25">
      <c r="B4" s="2">
        <v>2013</v>
      </c>
      <c r="C4" s="2">
        <v>2014</v>
      </c>
      <c r="D4" s="2">
        <v>2015</v>
      </c>
      <c r="E4" s="4">
        <v>2017</v>
      </c>
      <c r="F4" s="4">
        <v>2018</v>
      </c>
      <c r="G4" s="4">
        <v>2019</v>
      </c>
    </row>
    <row r="5" spans="1:14" x14ac:dyDescent="0.25">
      <c r="A5" s="7" t="s">
        <v>7</v>
      </c>
      <c r="B5" s="6"/>
      <c r="C5" s="6"/>
      <c r="D5" s="6"/>
      <c r="E5" s="6"/>
      <c r="F5" s="6"/>
      <c r="G5" s="9"/>
      <c r="H5" s="6"/>
      <c r="I5" s="6"/>
      <c r="J5" s="6"/>
      <c r="K5" s="6"/>
      <c r="L5" s="6"/>
      <c r="M5" s="6"/>
      <c r="N5" s="6"/>
    </row>
    <row r="6" spans="1:14" x14ac:dyDescent="0.25">
      <c r="A6" s="11" t="s">
        <v>11</v>
      </c>
      <c r="B6" s="13">
        <f>SUM(B7)</f>
        <v>1771479020</v>
      </c>
      <c r="C6" s="13">
        <f t="shared" ref="C6:G6" si="0">SUM(C7:C8)</f>
        <v>1841185268</v>
      </c>
      <c r="D6" s="13">
        <f t="shared" si="0"/>
        <v>1887595549</v>
      </c>
      <c r="E6" s="13">
        <f t="shared" si="0"/>
        <v>2222538689</v>
      </c>
      <c r="F6" s="13">
        <f t="shared" si="0"/>
        <v>3146034181</v>
      </c>
      <c r="G6" s="13">
        <f t="shared" si="0"/>
        <v>3353051917</v>
      </c>
      <c r="H6" s="6"/>
      <c r="I6" s="6"/>
      <c r="J6" s="6"/>
      <c r="K6" s="6"/>
      <c r="L6" s="6"/>
      <c r="M6" s="6"/>
      <c r="N6" s="6"/>
    </row>
    <row r="7" spans="1:14" x14ac:dyDescent="0.25">
      <c r="A7" s="2" t="s">
        <v>18</v>
      </c>
      <c r="B7" s="6">
        <v>1771479020</v>
      </c>
      <c r="C7" s="6">
        <v>1841185268</v>
      </c>
      <c r="D7" s="6">
        <v>1887595549</v>
      </c>
      <c r="E7" s="6">
        <v>1954612056</v>
      </c>
      <c r="F7" s="6">
        <v>1988871774</v>
      </c>
      <c r="G7" s="8">
        <v>1975049583</v>
      </c>
      <c r="H7" s="6"/>
      <c r="I7" s="6"/>
      <c r="J7" s="6"/>
      <c r="K7" s="6"/>
      <c r="L7" s="6"/>
      <c r="M7" s="6"/>
      <c r="N7" s="6"/>
    </row>
    <row r="8" spans="1:14" x14ac:dyDescent="0.25">
      <c r="A8" s="2" t="s">
        <v>20</v>
      </c>
      <c r="B8" s="6"/>
      <c r="C8" s="6">
        <v>0</v>
      </c>
      <c r="D8" s="6">
        <v>0</v>
      </c>
      <c r="E8" s="6">
        <v>267926633</v>
      </c>
      <c r="F8" s="6">
        <v>1157162407</v>
      </c>
      <c r="G8" s="8">
        <v>1378002334</v>
      </c>
      <c r="H8" s="6"/>
      <c r="I8" s="6"/>
      <c r="J8" s="6"/>
      <c r="K8" s="6"/>
      <c r="L8" s="6"/>
      <c r="M8" s="6"/>
      <c r="N8" s="6"/>
    </row>
    <row r="9" spans="1:14" x14ac:dyDescent="0.25">
      <c r="B9" s="6"/>
      <c r="C9" s="6"/>
      <c r="D9" s="6"/>
      <c r="E9" s="6"/>
      <c r="F9" s="6"/>
      <c r="G9" s="9"/>
      <c r="H9" s="6"/>
      <c r="I9" s="6"/>
      <c r="J9" s="6"/>
      <c r="K9" s="6"/>
      <c r="L9" s="6"/>
      <c r="M9" s="6"/>
      <c r="N9" s="6"/>
    </row>
    <row r="10" spans="1:14" x14ac:dyDescent="0.25">
      <c r="A10" s="11" t="s">
        <v>24</v>
      </c>
      <c r="B10" s="13">
        <f t="shared" ref="B10:G10" si="1">SUM(B11:B17)</f>
        <v>1603938362</v>
      </c>
      <c r="C10" s="13">
        <f t="shared" si="1"/>
        <v>1351075570</v>
      </c>
      <c r="D10" s="13">
        <f t="shared" si="1"/>
        <v>2767536763</v>
      </c>
      <c r="E10" s="13">
        <f t="shared" si="1"/>
        <v>3211296858</v>
      </c>
      <c r="F10" s="13">
        <f t="shared" si="1"/>
        <v>3492111737</v>
      </c>
      <c r="G10" s="13">
        <f t="shared" si="1"/>
        <v>2698150017</v>
      </c>
      <c r="H10" s="6"/>
      <c r="I10" s="6"/>
      <c r="J10" s="6"/>
      <c r="K10" s="6"/>
      <c r="L10" s="6"/>
      <c r="M10" s="6"/>
      <c r="N10" s="6"/>
    </row>
    <row r="11" spans="1:14" x14ac:dyDescent="0.25">
      <c r="A11" s="10" t="s">
        <v>28</v>
      </c>
      <c r="B11" s="6">
        <v>55289369</v>
      </c>
      <c r="C11" s="6">
        <v>59455286</v>
      </c>
      <c r="D11" s="6">
        <v>1337776984</v>
      </c>
      <c r="E11" s="6">
        <v>1427298081</v>
      </c>
      <c r="F11" s="6">
        <v>1424040136</v>
      </c>
      <c r="G11" s="8">
        <v>822801677</v>
      </c>
      <c r="H11" s="6"/>
      <c r="I11" s="6"/>
      <c r="J11" s="6"/>
      <c r="K11" s="6"/>
      <c r="L11" s="6"/>
      <c r="M11" s="6"/>
      <c r="N11" s="6"/>
    </row>
    <row r="12" spans="1:14" x14ac:dyDescent="0.25">
      <c r="A12" s="10" t="s">
        <v>30</v>
      </c>
      <c r="B12" s="6">
        <v>494358764</v>
      </c>
      <c r="C12" s="6">
        <v>390036561</v>
      </c>
      <c r="D12" s="6">
        <v>388610546</v>
      </c>
      <c r="E12" s="6">
        <v>399684058</v>
      </c>
      <c r="F12" s="6">
        <v>639945426</v>
      </c>
      <c r="G12" s="8">
        <v>704218304</v>
      </c>
      <c r="H12" s="6"/>
      <c r="I12" s="6"/>
      <c r="J12" s="6"/>
      <c r="K12" s="6"/>
      <c r="L12" s="6"/>
      <c r="M12" s="6"/>
      <c r="N12" s="6"/>
    </row>
    <row r="13" spans="1:14" x14ac:dyDescent="0.25">
      <c r="A13" s="10" t="s">
        <v>32</v>
      </c>
      <c r="B13" s="6">
        <v>694508498</v>
      </c>
      <c r="C13" s="6">
        <v>666478246</v>
      </c>
      <c r="D13" s="6">
        <v>544618334</v>
      </c>
      <c r="E13" s="6">
        <v>600712291</v>
      </c>
      <c r="F13" s="6">
        <v>599713184</v>
      </c>
      <c r="G13" s="8">
        <v>484402505</v>
      </c>
      <c r="H13" s="6"/>
      <c r="I13" s="6"/>
      <c r="J13" s="6"/>
      <c r="K13" s="6"/>
      <c r="L13" s="6"/>
      <c r="M13" s="6"/>
      <c r="N13" s="6"/>
    </row>
    <row r="14" spans="1:14" x14ac:dyDescent="0.25">
      <c r="A14" s="10" t="s">
        <v>33</v>
      </c>
      <c r="B14" s="6">
        <v>2367233</v>
      </c>
      <c r="C14" s="6">
        <v>2714770</v>
      </c>
      <c r="D14" s="6">
        <v>4694496</v>
      </c>
      <c r="E14" s="6">
        <v>3296553</v>
      </c>
      <c r="F14" s="6">
        <v>32102696</v>
      </c>
      <c r="G14" s="9"/>
      <c r="H14" s="6"/>
      <c r="I14" s="6"/>
      <c r="J14" s="6"/>
      <c r="K14" s="6"/>
      <c r="L14" s="6"/>
      <c r="M14" s="6"/>
      <c r="N14" s="6"/>
    </row>
    <row r="15" spans="1:14" x14ac:dyDescent="0.25">
      <c r="A15" s="10" t="s">
        <v>36</v>
      </c>
      <c r="B15" s="6">
        <v>263434574</v>
      </c>
      <c r="C15" s="6">
        <v>199687482</v>
      </c>
      <c r="D15" s="6">
        <v>322109826</v>
      </c>
      <c r="E15" s="6">
        <v>607329420</v>
      </c>
      <c r="F15" s="6">
        <v>471103773</v>
      </c>
      <c r="G15" s="8">
        <v>469430275</v>
      </c>
      <c r="H15" s="6"/>
      <c r="I15" s="6"/>
      <c r="J15" s="6"/>
      <c r="K15" s="6"/>
      <c r="L15" s="6"/>
      <c r="M15" s="6"/>
      <c r="N15" s="6"/>
    </row>
    <row r="16" spans="1:14" x14ac:dyDescent="0.25">
      <c r="A16" s="10" t="s">
        <v>38</v>
      </c>
      <c r="B16" s="6">
        <v>85000000</v>
      </c>
      <c r="C16" s="6">
        <v>27740125</v>
      </c>
      <c r="D16" s="6">
        <v>153693296</v>
      </c>
      <c r="E16" s="6">
        <v>167695056</v>
      </c>
      <c r="F16" s="6">
        <v>317687585</v>
      </c>
      <c r="G16" s="8">
        <v>209899387</v>
      </c>
      <c r="H16" s="6"/>
      <c r="I16" s="6"/>
      <c r="J16" s="6"/>
      <c r="K16" s="6"/>
      <c r="L16" s="6"/>
      <c r="M16" s="6"/>
      <c r="N16" s="6"/>
    </row>
    <row r="17" spans="1:14" x14ac:dyDescent="0.25">
      <c r="A17" s="10" t="s">
        <v>40</v>
      </c>
      <c r="B17" s="6">
        <v>8979924</v>
      </c>
      <c r="C17" s="6">
        <v>4963100</v>
      </c>
      <c r="D17" s="6">
        <v>16033281</v>
      </c>
      <c r="E17" s="6">
        <v>5281399</v>
      </c>
      <c r="F17" s="6">
        <v>7518937</v>
      </c>
      <c r="G17" s="8">
        <v>7397869</v>
      </c>
      <c r="H17" s="6"/>
      <c r="I17" s="6"/>
      <c r="J17" s="6"/>
      <c r="K17" s="6"/>
      <c r="L17" s="6"/>
      <c r="M17" s="6"/>
      <c r="N17" s="6"/>
    </row>
    <row r="18" spans="1:14" x14ac:dyDescent="0.25">
      <c r="B18" s="6"/>
      <c r="C18" s="6"/>
      <c r="D18" s="6"/>
      <c r="E18" s="6"/>
      <c r="F18" s="6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"/>
      <c r="B19" s="13">
        <f t="shared" ref="B19:G19" si="2">SUM(B6,B10)</f>
        <v>3375417382</v>
      </c>
      <c r="C19" s="13">
        <f t="shared" si="2"/>
        <v>3192260838</v>
      </c>
      <c r="D19" s="13">
        <f t="shared" si="2"/>
        <v>4655132312</v>
      </c>
      <c r="E19" s="13">
        <f t="shared" si="2"/>
        <v>5433835547</v>
      </c>
      <c r="F19" s="13">
        <f t="shared" si="2"/>
        <v>6638145918</v>
      </c>
      <c r="G19" s="13">
        <f t="shared" si="2"/>
        <v>6051201934</v>
      </c>
      <c r="H19" s="6"/>
      <c r="I19" s="6"/>
      <c r="J19" s="6"/>
      <c r="K19" s="6"/>
      <c r="L19" s="6"/>
      <c r="M19" s="6"/>
      <c r="N19" s="6"/>
    </row>
    <row r="20" spans="1:14" x14ac:dyDescent="0.25">
      <c r="B20" s="6"/>
      <c r="C20" s="6"/>
      <c r="D20" s="6"/>
      <c r="E20" s="6"/>
      <c r="F20" s="6"/>
      <c r="G20" s="9"/>
      <c r="H20" s="6"/>
      <c r="I20" s="6"/>
      <c r="J20" s="6"/>
      <c r="K20" s="6"/>
      <c r="L20" s="6"/>
      <c r="M20" s="6"/>
      <c r="N20" s="6"/>
    </row>
    <row r="21" spans="1:14" ht="15.75" customHeight="1" x14ac:dyDescent="0.25">
      <c r="A21" s="17" t="s">
        <v>48</v>
      </c>
      <c r="B21" s="13"/>
      <c r="C21" s="13"/>
      <c r="D21" s="13"/>
      <c r="E21" s="13"/>
      <c r="F21" s="6"/>
      <c r="G21" s="9"/>
      <c r="H21" s="6"/>
      <c r="I21" s="6"/>
      <c r="J21" s="6"/>
      <c r="K21" s="6"/>
      <c r="L21" s="6"/>
      <c r="M21" s="6"/>
      <c r="N21" s="6"/>
    </row>
    <row r="22" spans="1:14" ht="15.75" customHeight="1" x14ac:dyDescent="0.25">
      <c r="A22" s="19" t="s">
        <v>53</v>
      </c>
      <c r="B22" s="13"/>
      <c r="C22" s="13"/>
      <c r="D22" s="13"/>
      <c r="E22" s="13"/>
      <c r="F22" s="6"/>
      <c r="G22" s="9"/>
      <c r="H22" s="6"/>
      <c r="I22" s="6"/>
      <c r="J22" s="6"/>
      <c r="K22" s="6"/>
      <c r="L22" s="6"/>
      <c r="M22" s="6"/>
      <c r="N22" s="6"/>
    </row>
    <row r="23" spans="1:14" ht="15.75" customHeight="1" x14ac:dyDescent="0.25">
      <c r="A23" s="11" t="s">
        <v>56</v>
      </c>
      <c r="B23" s="13">
        <f t="shared" ref="B23:G23" si="3">SUM(B24:B25)</f>
        <v>194384489</v>
      </c>
      <c r="C23" s="13">
        <f t="shared" si="3"/>
        <v>119378756</v>
      </c>
      <c r="D23" s="13">
        <f t="shared" si="3"/>
        <v>173337637</v>
      </c>
      <c r="E23" s="13">
        <f t="shared" si="3"/>
        <v>855634904</v>
      </c>
      <c r="F23" s="13">
        <f t="shared" si="3"/>
        <v>895297473</v>
      </c>
      <c r="G23" s="13">
        <f t="shared" si="3"/>
        <v>1498149787</v>
      </c>
      <c r="H23" s="6"/>
      <c r="I23" s="6"/>
      <c r="J23" s="6"/>
      <c r="K23" s="6"/>
      <c r="L23" s="6"/>
      <c r="M23" s="6"/>
      <c r="N23" s="6"/>
    </row>
    <row r="24" spans="1:14" ht="15.75" customHeight="1" x14ac:dyDescent="0.25">
      <c r="A24" s="10" t="s">
        <v>58</v>
      </c>
      <c r="B24" s="6">
        <v>139276028</v>
      </c>
      <c r="C24" s="6">
        <v>62842479</v>
      </c>
      <c r="D24" s="6">
        <v>114541946</v>
      </c>
      <c r="E24" s="6">
        <v>785745277</v>
      </c>
      <c r="F24" s="6">
        <v>841541876</v>
      </c>
      <c r="G24" s="8">
        <v>1442921614</v>
      </c>
      <c r="H24" s="6"/>
      <c r="I24" s="6"/>
      <c r="J24" s="6"/>
      <c r="K24" s="6"/>
      <c r="L24" s="6"/>
      <c r="M24" s="6"/>
      <c r="N24" s="6"/>
    </row>
    <row r="25" spans="1:14" ht="15.75" customHeight="1" x14ac:dyDescent="0.25">
      <c r="A25" s="10" t="s">
        <v>60</v>
      </c>
      <c r="B25" s="6">
        <v>55108461</v>
      </c>
      <c r="C25" s="6">
        <v>56536277</v>
      </c>
      <c r="D25" s="6">
        <v>58795691</v>
      </c>
      <c r="E25" s="6">
        <v>69889627</v>
      </c>
      <c r="F25" s="6">
        <v>53755597</v>
      </c>
      <c r="G25" s="8">
        <v>55228173</v>
      </c>
      <c r="H25" s="6"/>
      <c r="I25" s="6"/>
      <c r="J25" s="6"/>
      <c r="K25" s="6"/>
      <c r="L25" s="6"/>
      <c r="M25" s="6"/>
      <c r="N25" s="6"/>
    </row>
    <row r="26" spans="1:14" ht="15.75" customHeight="1" x14ac:dyDescent="0.25">
      <c r="B26" s="6"/>
      <c r="C26" s="6"/>
      <c r="D26" s="6"/>
      <c r="E26" s="6"/>
      <c r="F26" s="6"/>
      <c r="G26" s="9"/>
      <c r="H26" s="6"/>
      <c r="I26" s="6"/>
      <c r="J26" s="6"/>
      <c r="K26" s="6"/>
      <c r="L26" s="6"/>
      <c r="M26" s="6"/>
      <c r="N26" s="6"/>
    </row>
    <row r="27" spans="1:14" ht="15.75" customHeight="1" x14ac:dyDescent="0.25">
      <c r="A27" s="11" t="s">
        <v>61</v>
      </c>
      <c r="B27" s="13">
        <f t="shared" ref="B27:G27" si="4">SUM(B28:B34)</f>
        <v>1310678826</v>
      </c>
      <c r="C27" s="13">
        <f t="shared" si="4"/>
        <v>1055944034</v>
      </c>
      <c r="D27" s="13">
        <f t="shared" si="4"/>
        <v>1031074937</v>
      </c>
      <c r="E27" s="13">
        <f t="shared" si="4"/>
        <v>1099734601</v>
      </c>
      <c r="F27" s="13">
        <f t="shared" si="4"/>
        <v>2197037768</v>
      </c>
      <c r="G27" s="13">
        <f t="shared" si="4"/>
        <v>889520770</v>
      </c>
      <c r="H27" s="6"/>
      <c r="I27" s="6"/>
      <c r="J27" s="6"/>
      <c r="K27" s="6"/>
      <c r="L27" s="6"/>
      <c r="M27" s="6"/>
      <c r="N27" s="6"/>
    </row>
    <row r="28" spans="1:14" ht="15.75" customHeight="1" x14ac:dyDescent="0.25">
      <c r="A28" s="2" t="s">
        <v>66</v>
      </c>
      <c r="B28" s="6">
        <v>612803590</v>
      </c>
      <c r="C28" s="6">
        <v>428066894</v>
      </c>
      <c r="D28" s="6">
        <v>303412744</v>
      </c>
      <c r="E28" s="6">
        <v>14254723</v>
      </c>
      <c r="F28" s="6">
        <v>445815172</v>
      </c>
      <c r="G28" s="8">
        <v>286442961</v>
      </c>
      <c r="H28" s="6"/>
      <c r="I28" s="6"/>
      <c r="J28" s="6"/>
      <c r="K28" s="6"/>
      <c r="L28" s="6"/>
      <c r="M28" s="6"/>
      <c r="N28" s="6"/>
    </row>
    <row r="29" spans="1:14" ht="15.75" customHeight="1" x14ac:dyDescent="0.25">
      <c r="A29" s="2" t="s">
        <v>67</v>
      </c>
      <c r="B29" s="6">
        <v>65834241</v>
      </c>
      <c r="C29" s="6">
        <v>37237770</v>
      </c>
      <c r="D29" s="6">
        <v>57359999</v>
      </c>
      <c r="E29" s="6">
        <v>252625973</v>
      </c>
      <c r="F29" s="6">
        <v>720057068</v>
      </c>
      <c r="G29" s="8">
        <v>92413072</v>
      </c>
      <c r="H29" s="6"/>
      <c r="I29" s="6"/>
      <c r="J29" s="6"/>
      <c r="K29" s="6"/>
      <c r="L29" s="6"/>
      <c r="M29" s="6"/>
      <c r="N29" s="6"/>
    </row>
    <row r="30" spans="1:14" ht="15.75" customHeight="1" x14ac:dyDescent="0.25">
      <c r="A30" s="2" t="s">
        <v>68</v>
      </c>
      <c r="B30" s="6">
        <v>84845289</v>
      </c>
      <c r="C30" s="6">
        <v>88261668</v>
      </c>
      <c r="D30" s="6">
        <v>28759803</v>
      </c>
      <c r="E30" s="6">
        <v>61124641</v>
      </c>
      <c r="F30" s="6">
        <v>60891457</v>
      </c>
      <c r="G30" s="8">
        <v>198020444</v>
      </c>
      <c r="H30" s="6"/>
      <c r="I30" s="6"/>
      <c r="J30" s="6"/>
      <c r="K30" s="6"/>
      <c r="L30" s="6"/>
      <c r="M30" s="6"/>
      <c r="N30" s="6"/>
    </row>
    <row r="31" spans="1:14" ht="15.75" customHeight="1" x14ac:dyDescent="0.25">
      <c r="A31" s="2" t="s">
        <v>69</v>
      </c>
      <c r="B31" s="6">
        <v>533412117</v>
      </c>
      <c r="C31" s="6">
        <v>475851744</v>
      </c>
      <c r="D31" s="6">
        <v>600006725</v>
      </c>
      <c r="E31" s="6">
        <v>687690657</v>
      </c>
      <c r="F31" s="6">
        <v>942161925</v>
      </c>
      <c r="G31" s="8">
        <v>290352145</v>
      </c>
      <c r="H31" s="6"/>
      <c r="I31" s="6"/>
      <c r="J31" s="6"/>
      <c r="K31" s="6"/>
      <c r="L31" s="6"/>
      <c r="M31" s="6"/>
      <c r="N31" s="6"/>
    </row>
    <row r="32" spans="1:14" ht="15.75" customHeight="1" x14ac:dyDescent="0.25">
      <c r="A32" s="2" t="s">
        <v>71</v>
      </c>
      <c r="B32" s="6"/>
      <c r="C32" s="6">
        <v>0</v>
      </c>
      <c r="D32" s="6">
        <v>0</v>
      </c>
      <c r="E32" s="6">
        <v>51405915</v>
      </c>
      <c r="F32" s="6"/>
      <c r="G32" s="9"/>
      <c r="H32" s="6"/>
      <c r="I32" s="6"/>
      <c r="J32" s="6"/>
      <c r="K32" s="6"/>
      <c r="L32" s="6"/>
      <c r="M32" s="6"/>
      <c r="N32" s="6"/>
    </row>
    <row r="33" spans="1:14" ht="15.75" customHeight="1" x14ac:dyDescent="0.25">
      <c r="A33" s="2" t="s">
        <v>72</v>
      </c>
      <c r="B33" s="6">
        <v>13783589</v>
      </c>
      <c r="C33" s="6"/>
      <c r="D33" s="6"/>
      <c r="E33" s="6"/>
      <c r="F33" s="6"/>
      <c r="G33" s="9"/>
      <c r="H33" s="6"/>
      <c r="I33" s="6"/>
      <c r="J33" s="6"/>
      <c r="K33" s="6"/>
      <c r="L33" s="6"/>
      <c r="M33" s="6"/>
      <c r="N33" s="6"/>
    </row>
    <row r="34" spans="1:14" ht="15.75" customHeight="1" x14ac:dyDescent="0.25">
      <c r="A34" s="2" t="s">
        <v>73</v>
      </c>
      <c r="B34" s="6"/>
      <c r="C34" s="6">
        <v>26525958</v>
      </c>
      <c r="D34" s="6">
        <v>41535666</v>
      </c>
      <c r="E34" s="6">
        <v>32632692</v>
      </c>
      <c r="F34" s="6">
        <v>28112146</v>
      </c>
      <c r="G34" s="8">
        <v>22292148</v>
      </c>
      <c r="H34" s="6"/>
      <c r="I34" s="6"/>
      <c r="J34" s="6"/>
      <c r="K34" s="6"/>
      <c r="L34" s="6"/>
      <c r="M34" s="6"/>
      <c r="N34" s="6"/>
    </row>
    <row r="35" spans="1:14" ht="15.75" customHeight="1" x14ac:dyDescent="0.25">
      <c r="B35" s="6"/>
      <c r="C35" s="6"/>
      <c r="D35" s="6"/>
      <c r="E35" s="6"/>
      <c r="F35" s="6"/>
      <c r="G35" s="9"/>
      <c r="H35" s="6"/>
      <c r="I35" s="6"/>
      <c r="J35" s="6"/>
      <c r="K35" s="6"/>
      <c r="L35" s="6"/>
      <c r="M35" s="6"/>
      <c r="N35" s="6"/>
    </row>
    <row r="36" spans="1:14" ht="15.75" customHeight="1" x14ac:dyDescent="0.25">
      <c r="A36" s="1"/>
      <c r="B36" s="13">
        <f t="shared" ref="B36:G36" si="5">SUM(B23,B27)</f>
        <v>1505063315</v>
      </c>
      <c r="C36" s="13">
        <f t="shared" si="5"/>
        <v>1175322790</v>
      </c>
      <c r="D36" s="13">
        <f t="shared" si="5"/>
        <v>1204412574</v>
      </c>
      <c r="E36" s="13">
        <f t="shared" si="5"/>
        <v>1955369505</v>
      </c>
      <c r="F36" s="13">
        <f t="shared" si="5"/>
        <v>3092335241</v>
      </c>
      <c r="G36" s="13">
        <f t="shared" si="5"/>
        <v>2387670557</v>
      </c>
      <c r="H36" s="6"/>
      <c r="I36" s="6"/>
      <c r="J36" s="6"/>
      <c r="K36" s="6"/>
      <c r="L36" s="6"/>
      <c r="M36" s="6"/>
      <c r="N36" s="6"/>
    </row>
    <row r="37" spans="1:14" ht="15.75" customHeight="1" x14ac:dyDescent="0.25">
      <c r="A37" s="1"/>
      <c r="B37" s="6"/>
      <c r="C37" s="6"/>
      <c r="D37" s="6"/>
      <c r="E37" s="6"/>
      <c r="F37" s="6"/>
      <c r="G37" s="9"/>
      <c r="H37" s="6"/>
      <c r="I37" s="6"/>
      <c r="J37" s="6"/>
      <c r="K37" s="6"/>
      <c r="L37" s="6"/>
      <c r="M37" s="6"/>
      <c r="N37" s="6"/>
    </row>
    <row r="38" spans="1:14" ht="15.75" customHeight="1" x14ac:dyDescent="0.25">
      <c r="A38" s="11" t="s">
        <v>75</v>
      </c>
      <c r="B38" s="13">
        <f t="shared" ref="B38:G38" si="6">SUM(B39:B42)</f>
        <v>1870354068</v>
      </c>
      <c r="C38" s="13">
        <f t="shared" si="6"/>
        <v>2016938048</v>
      </c>
      <c r="D38" s="13">
        <f t="shared" si="6"/>
        <v>3450719738</v>
      </c>
      <c r="E38" s="13">
        <f t="shared" si="6"/>
        <v>3478466042</v>
      </c>
      <c r="F38" s="13">
        <f t="shared" si="6"/>
        <v>3545810677</v>
      </c>
      <c r="G38" s="13">
        <f t="shared" si="6"/>
        <v>3663531377</v>
      </c>
      <c r="H38" s="6"/>
      <c r="I38" s="6"/>
      <c r="J38" s="6"/>
      <c r="K38" s="6"/>
      <c r="L38" s="6"/>
      <c r="M38" s="6"/>
      <c r="N38" s="6"/>
    </row>
    <row r="39" spans="1:14" ht="15.75" customHeight="1" x14ac:dyDescent="0.25">
      <c r="A39" s="2" t="s">
        <v>77</v>
      </c>
      <c r="B39" s="6">
        <v>600000000</v>
      </c>
      <c r="C39" s="6">
        <v>600000000</v>
      </c>
      <c r="D39" s="6">
        <v>1100000000</v>
      </c>
      <c r="E39" s="6">
        <v>1155000000</v>
      </c>
      <c r="F39" s="6">
        <v>1155000000</v>
      </c>
      <c r="G39" s="8">
        <v>1212750000</v>
      </c>
      <c r="H39" s="6"/>
      <c r="I39" s="6"/>
      <c r="J39" s="6"/>
      <c r="K39" s="6"/>
      <c r="L39" s="6"/>
      <c r="M39" s="6"/>
      <c r="N39" s="6"/>
    </row>
    <row r="40" spans="1:14" ht="15.75" customHeight="1" x14ac:dyDescent="0.25">
      <c r="A40" s="2" t="s">
        <v>78</v>
      </c>
      <c r="B40" s="6">
        <v>1001198106</v>
      </c>
      <c r="C40" s="6">
        <v>996636643</v>
      </c>
      <c r="D40" s="6">
        <v>990266215</v>
      </c>
      <c r="E40" s="6">
        <v>986342088</v>
      </c>
      <c r="F40" s="6">
        <v>982609733</v>
      </c>
      <c r="G40" s="8">
        <v>978842410</v>
      </c>
      <c r="H40" s="6"/>
      <c r="I40" s="6"/>
      <c r="J40" s="6"/>
      <c r="K40" s="6"/>
      <c r="L40" s="6"/>
      <c r="M40" s="6"/>
      <c r="N40" s="6"/>
    </row>
    <row r="41" spans="1:14" ht="15.75" customHeight="1" x14ac:dyDescent="0.25">
      <c r="A41" s="2" t="s">
        <v>79</v>
      </c>
      <c r="B41" s="6"/>
      <c r="C41" s="6">
        <v>0</v>
      </c>
      <c r="D41" s="6">
        <v>724782034</v>
      </c>
      <c r="E41" s="6">
        <v>724782034</v>
      </c>
      <c r="F41" s="6">
        <v>724782034</v>
      </c>
      <c r="G41" s="8">
        <v>724782034</v>
      </c>
      <c r="H41" s="6"/>
      <c r="I41" s="6"/>
      <c r="J41" s="6"/>
      <c r="K41" s="6"/>
      <c r="L41" s="6"/>
      <c r="M41" s="6"/>
      <c r="N41" s="6"/>
    </row>
    <row r="42" spans="1:14" ht="15.75" customHeight="1" x14ac:dyDescent="0.25">
      <c r="A42" s="2" t="s">
        <v>80</v>
      </c>
      <c r="B42" s="6">
        <v>269155962</v>
      </c>
      <c r="C42" s="6">
        <v>420301405</v>
      </c>
      <c r="D42" s="6">
        <v>635671489</v>
      </c>
      <c r="E42" s="6">
        <v>612341920</v>
      </c>
      <c r="F42" s="6">
        <v>683418910</v>
      </c>
      <c r="G42" s="8">
        <v>747156933</v>
      </c>
      <c r="H42" s="6"/>
      <c r="I42" s="6"/>
      <c r="J42" s="6"/>
      <c r="K42" s="6"/>
      <c r="L42" s="6"/>
      <c r="M42" s="6"/>
      <c r="N42" s="6"/>
    </row>
    <row r="43" spans="1:14" ht="15.75" customHeight="1" x14ac:dyDescent="0.25">
      <c r="B43" s="6"/>
      <c r="C43" s="6"/>
      <c r="D43" s="6"/>
      <c r="E43" s="6"/>
      <c r="F43" s="6"/>
      <c r="G43" s="9"/>
      <c r="H43" s="6"/>
      <c r="I43" s="6"/>
      <c r="J43" s="6"/>
      <c r="K43" s="6"/>
      <c r="L43" s="6"/>
      <c r="M43" s="6"/>
      <c r="N43" s="6"/>
    </row>
    <row r="44" spans="1:14" ht="15.75" customHeight="1" x14ac:dyDescent="0.25">
      <c r="A44" s="1"/>
      <c r="B44" s="13">
        <f>SUM(B38,B36)-1</f>
        <v>3375417382</v>
      </c>
      <c r="C44" s="13">
        <f t="shared" ref="C44:G44" si="7">SUM(C38,C36)</f>
        <v>3192260838</v>
      </c>
      <c r="D44" s="13">
        <f t="shared" si="7"/>
        <v>4655132312</v>
      </c>
      <c r="E44" s="13">
        <f t="shared" si="7"/>
        <v>5433835547</v>
      </c>
      <c r="F44" s="13">
        <f t="shared" si="7"/>
        <v>6638145918</v>
      </c>
      <c r="G44" s="13">
        <f t="shared" si="7"/>
        <v>6051201934</v>
      </c>
      <c r="H44" s="6"/>
      <c r="I44" s="6"/>
      <c r="J44" s="6"/>
      <c r="K44" s="6"/>
      <c r="L44" s="6"/>
      <c r="M44" s="6"/>
      <c r="N44" s="6"/>
    </row>
    <row r="45" spans="1:14" ht="15.75" customHeight="1" x14ac:dyDescent="0.25">
      <c r="B45" s="6"/>
      <c r="C45" s="6"/>
      <c r="D45" s="6"/>
      <c r="E45" s="6"/>
      <c r="F45" s="6"/>
      <c r="G45" s="9"/>
      <c r="H45" s="6"/>
      <c r="I45" s="6"/>
      <c r="J45" s="6"/>
      <c r="K45" s="6"/>
      <c r="L45" s="6"/>
      <c r="M45" s="6"/>
      <c r="N45" s="6"/>
    </row>
    <row r="46" spans="1:14" ht="15.75" customHeight="1" x14ac:dyDescent="0.25">
      <c r="A46" s="5" t="s">
        <v>81</v>
      </c>
      <c r="B46" s="24">
        <f t="shared" ref="B46:G46" si="8">B38/(B39/10)</f>
        <v>31.172567799999999</v>
      </c>
      <c r="C46" s="24">
        <f t="shared" si="8"/>
        <v>33.61563413333333</v>
      </c>
      <c r="D46" s="24">
        <f t="shared" si="8"/>
        <v>31.370179436363635</v>
      </c>
      <c r="E46" s="24">
        <f t="shared" si="8"/>
        <v>30.116589108225106</v>
      </c>
      <c r="F46" s="24">
        <f t="shared" si="8"/>
        <v>30.699659541125541</v>
      </c>
      <c r="G46" s="24">
        <f t="shared" si="8"/>
        <v>30.208463219954648</v>
      </c>
      <c r="H46" s="6"/>
      <c r="I46" s="6"/>
      <c r="J46" s="6"/>
      <c r="K46" s="6"/>
      <c r="L46" s="6"/>
      <c r="M46" s="6"/>
      <c r="N46" s="6"/>
    </row>
    <row r="47" spans="1:14" ht="15.75" customHeight="1" x14ac:dyDescent="0.25">
      <c r="A47" s="5" t="s">
        <v>82</v>
      </c>
      <c r="B47" s="6">
        <f t="shared" ref="B47:G47" si="9">B39/10</f>
        <v>60000000</v>
      </c>
      <c r="C47" s="6">
        <f t="shared" si="9"/>
        <v>60000000</v>
      </c>
      <c r="D47" s="6">
        <f t="shared" si="9"/>
        <v>110000000</v>
      </c>
      <c r="E47" s="6">
        <f t="shared" si="9"/>
        <v>115500000</v>
      </c>
      <c r="F47" s="6">
        <f t="shared" si="9"/>
        <v>115500000</v>
      </c>
      <c r="G47" s="6">
        <f t="shared" si="9"/>
        <v>121275000</v>
      </c>
      <c r="H47" s="6"/>
      <c r="I47" s="6"/>
      <c r="J47" s="6"/>
      <c r="K47" s="6"/>
      <c r="L47" s="6"/>
      <c r="M47" s="6"/>
      <c r="N47" s="6"/>
    </row>
    <row r="48" spans="1:14" ht="15.75" customHeight="1" x14ac:dyDescent="0.25">
      <c r="B48" s="21"/>
      <c r="C48" s="21"/>
      <c r="D48" s="21"/>
      <c r="E48" s="21"/>
      <c r="F48" s="21"/>
      <c r="G48" s="6"/>
      <c r="H48" s="6"/>
      <c r="I48" s="6"/>
      <c r="J48" s="6"/>
      <c r="K48" s="6"/>
      <c r="L48" s="6"/>
      <c r="M48" s="6"/>
      <c r="N48" s="6"/>
    </row>
    <row r="49" spans="7:14" ht="15.75" customHeight="1" x14ac:dyDescent="0.25">
      <c r="G49" s="6"/>
      <c r="H49" s="6"/>
      <c r="I49" s="6"/>
      <c r="J49" s="6"/>
      <c r="K49" s="6"/>
      <c r="L49" s="6"/>
      <c r="M49" s="6"/>
      <c r="N49" s="6"/>
    </row>
    <row r="50" spans="7:14" ht="15.75" customHeight="1" x14ac:dyDescent="0.25">
      <c r="G50" s="6"/>
      <c r="H50" s="6"/>
      <c r="I50" s="6"/>
      <c r="J50" s="6"/>
      <c r="K50" s="6"/>
      <c r="L50" s="6"/>
      <c r="M50" s="6"/>
      <c r="N50" s="6"/>
    </row>
    <row r="51" spans="7:14" ht="15.75" customHeight="1" x14ac:dyDescent="0.25">
      <c r="G51" s="6"/>
      <c r="H51" s="6"/>
      <c r="I51" s="6"/>
      <c r="J51" s="6"/>
      <c r="K51" s="6"/>
      <c r="L51" s="6"/>
      <c r="M51" s="6"/>
      <c r="N51" s="6"/>
    </row>
    <row r="52" spans="7:14" ht="15.75" customHeight="1" x14ac:dyDescent="0.25">
      <c r="G52" s="6"/>
      <c r="H52" s="6"/>
      <c r="I52" s="6"/>
      <c r="J52" s="6"/>
      <c r="K52" s="6"/>
      <c r="L52" s="6"/>
      <c r="M52" s="6"/>
      <c r="N52" s="6"/>
    </row>
    <row r="53" spans="7:14" ht="15.75" customHeight="1" x14ac:dyDescent="0.25">
      <c r="G53" s="6"/>
      <c r="H53" s="6"/>
      <c r="I53" s="6"/>
      <c r="J53" s="6"/>
      <c r="K53" s="6"/>
      <c r="L53" s="6"/>
      <c r="M53" s="6"/>
      <c r="N53" s="6"/>
    </row>
    <row r="54" spans="7:14" ht="15.75" customHeight="1" x14ac:dyDescent="0.25">
      <c r="G54" s="6"/>
      <c r="H54" s="6"/>
      <c r="I54" s="6"/>
      <c r="J54" s="6"/>
      <c r="K54" s="6"/>
      <c r="L54" s="6"/>
      <c r="M54" s="6"/>
      <c r="N54" s="6"/>
    </row>
    <row r="55" spans="7:14" ht="15.75" customHeight="1" x14ac:dyDescent="0.25">
      <c r="G55" s="6"/>
      <c r="H55" s="6"/>
      <c r="I55" s="6"/>
      <c r="J55" s="6"/>
      <c r="K55" s="6"/>
      <c r="L55" s="6"/>
      <c r="M55" s="6"/>
      <c r="N55" s="6"/>
    </row>
    <row r="56" spans="7:14" ht="15.75" customHeight="1" x14ac:dyDescent="0.25">
      <c r="G56" s="6"/>
      <c r="H56" s="6"/>
      <c r="I56" s="6"/>
      <c r="J56" s="6"/>
      <c r="K56" s="6"/>
      <c r="L56" s="6"/>
      <c r="M56" s="6"/>
      <c r="N56" s="6"/>
    </row>
    <row r="57" spans="7:14" ht="15.75" customHeight="1" x14ac:dyDescent="0.25">
      <c r="G57" s="6"/>
      <c r="H57" s="6"/>
      <c r="I57" s="6"/>
      <c r="J57" s="6"/>
      <c r="K57" s="6"/>
      <c r="L57" s="6"/>
      <c r="M57" s="6"/>
      <c r="N57" s="6"/>
    </row>
    <row r="58" spans="7:14" ht="15.75" customHeight="1" x14ac:dyDescent="0.25">
      <c r="G58" s="6"/>
      <c r="H58" s="6"/>
      <c r="I58" s="6"/>
      <c r="J58" s="6"/>
      <c r="K58" s="6"/>
      <c r="L58" s="6"/>
      <c r="M58" s="6"/>
      <c r="N58" s="6"/>
    </row>
    <row r="59" spans="7:14" ht="15.75" customHeight="1" x14ac:dyDescent="0.2"/>
    <row r="60" spans="7:14" ht="15.75" customHeight="1" x14ac:dyDescent="0.2"/>
    <row r="61" spans="7:14" ht="15.75" customHeight="1" x14ac:dyDescent="0.2"/>
    <row r="62" spans="7:14" ht="15.75" customHeight="1" x14ac:dyDescent="0.2"/>
    <row r="63" spans="7:14" ht="15.75" customHeight="1" x14ac:dyDescent="0.2"/>
    <row r="64" spans="7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6" customWidth="1"/>
    <col min="2" max="6" width="12.5" customWidth="1"/>
    <col min="7" max="7" width="15.125" customWidth="1"/>
    <col min="8" max="25" width="7.625" customWidth="1"/>
  </cols>
  <sheetData>
    <row r="1" spans="1:13" x14ac:dyDescent="0.25">
      <c r="A1" s="1" t="s">
        <v>0</v>
      </c>
    </row>
    <row r="2" spans="1:13" x14ac:dyDescent="0.25">
      <c r="A2" s="1" t="s">
        <v>1</v>
      </c>
    </row>
    <row r="3" spans="1:13" x14ac:dyDescent="0.25">
      <c r="A3" s="2" t="s">
        <v>2</v>
      </c>
      <c r="D3" s="3" t="s">
        <v>3</v>
      </c>
    </row>
    <row r="4" spans="1:13" x14ac:dyDescent="0.25">
      <c r="B4" s="2">
        <v>2013</v>
      </c>
      <c r="C4" s="2">
        <v>2014</v>
      </c>
      <c r="D4" s="2">
        <v>2015</v>
      </c>
      <c r="E4" s="4">
        <v>2017</v>
      </c>
      <c r="F4" s="4">
        <v>2018</v>
      </c>
      <c r="G4" s="4">
        <v>2019</v>
      </c>
    </row>
    <row r="5" spans="1:13" x14ac:dyDescent="0.25">
      <c r="A5" s="5" t="s">
        <v>4</v>
      </c>
      <c r="B5" s="6">
        <v>1722567233</v>
      </c>
      <c r="C5" s="6">
        <v>1656465005</v>
      </c>
      <c r="D5" s="6">
        <v>2004431936</v>
      </c>
      <c r="E5" s="6">
        <v>1058204192</v>
      </c>
      <c r="F5" s="6">
        <v>1215257968</v>
      </c>
      <c r="G5" s="8">
        <v>1454002554</v>
      </c>
      <c r="H5" s="6"/>
      <c r="I5" s="6"/>
      <c r="J5" s="6"/>
      <c r="K5" s="6"/>
      <c r="L5" s="6"/>
      <c r="M5" s="6"/>
    </row>
    <row r="6" spans="1:13" x14ac:dyDescent="0.25">
      <c r="A6" s="2" t="s">
        <v>13</v>
      </c>
      <c r="B6" s="12">
        <v>1332765258</v>
      </c>
      <c r="C6" s="12">
        <v>1283749853</v>
      </c>
      <c r="D6" s="12">
        <v>1535535039</v>
      </c>
      <c r="E6" s="6">
        <v>840578244</v>
      </c>
      <c r="F6" s="6">
        <v>973930016</v>
      </c>
      <c r="G6" s="8">
        <v>1187770437</v>
      </c>
      <c r="H6" s="9"/>
      <c r="I6" s="6"/>
      <c r="J6" s="6"/>
      <c r="K6" s="6"/>
      <c r="L6" s="6"/>
      <c r="M6" s="6"/>
    </row>
    <row r="7" spans="1:13" x14ac:dyDescent="0.25">
      <c r="A7" s="5" t="s">
        <v>16</v>
      </c>
      <c r="B7" s="13">
        <f t="shared" ref="B7:G7" si="0">B5-B6</f>
        <v>389801975</v>
      </c>
      <c r="C7" s="13">
        <f t="shared" si="0"/>
        <v>372715152</v>
      </c>
      <c r="D7" s="13">
        <f t="shared" si="0"/>
        <v>468896897</v>
      </c>
      <c r="E7" s="13">
        <f t="shared" si="0"/>
        <v>217625948</v>
      </c>
      <c r="F7" s="13">
        <f t="shared" si="0"/>
        <v>241327952</v>
      </c>
      <c r="G7" s="13">
        <f t="shared" si="0"/>
        <v>266232117</v>
      </c>
      <c r="H7" s="6"/>
      <c r="I7" s="6"/>
      <c r="J7" s="6"/>
      <c r="K7" s="6"/>
      <c r="L7" s="6"/>
      <c r="M7" s="6"/>
    </row>
    <row r="8" spans="1:13" x14ac:dyDescent="0.25">
      <c r="A8" s="1"/>
      <c r="B8" s="13"/>
      <c r="C8" s="13"/>
      <c r="D8" s="13"/>
      <c r="E8" s="13"/>
      <c r="F8" s="6"/>
      <c r="G8" s="6"/>
      <c r="H8" s="6"/>
      <c r="I8" s="6"/>
      <c r="J8" s="6"/>
      <c r="K8" s="6"/>
      <c r="L8" s="6"/>
      <c r="M8" s="6"/>
    </row>
    <row r="9" spans="1:13" x14ac:dyDescent="0.25">
      <c r="A9" s="5" t="s">
        <v>19</v>
      </c>
      <c r="B9" s="13">
        <f t="shared" ref="B9:G9" si="1">SUM(B10:B11)</f>
        <v>104343040</v>
      </c>
      <c r="C9" s="13">
        <f t="shared" si="1"/>
        <v>94985426</v>
      </c>
      <c r="D9" s="13">
        <f t="shared" si="1"/>
        <v>117461471</v>
      </c>
      <c r="E9" s="13">
        <f t="shared" si="1"/>
        <v>78922765</v>
      </c>
      <c r="F9" s="13">
        <f t="shared" si="1"/>
        <v>85215820</v>
      </c>
      <c r="G9" s="13">
        <f t="shared" si="1"/>
        <v>102824898</v>
      </c>
      <c r="H9" s="6"/>
      <c r="I9" s="6"/>
      <c r="J9" s="6"/>
      <c r="K9" s="6"/>
      <c r="L9" s="6"/>
      <c r="M9" s="6"/>
    </row>
    <row r="10" spans="1:13" x14ac:dyDescent="0.25">
      <c r="A10" s="10" t="s">
        <v>23</v>
      </c>
      <c r="B10" s="6">
        <v>44664302</v>
      </c>
      <c r="C10" s="6">
        <v>43753316</v>
      </c>
      <c r="D10" s="6">
        <v>58192310</v>
      </c>
      <c r="E10" s="6">
        <v>46601911</v>
      </c>
      <c r="F10" s="6">
        <v>56622989</v>
      </c>
      <c r="G10" s="8">
        <v>68010739</v>
      </c>
      <c r="H10" s="9"/>
      <c r="I10" s="6"/>
      <c r="J10" s="6"/>
      <c r="K10" s="6"/>
      <c r="L10" s="6"/>
      <c r="M10" s="6"/>
    </row>
    <row r="11" spans="1:13" x14ac:dyDescent="0.25">
      <c r="A11" s="10" t="s">
        <v>25</v>
      </c>
      <c r="B11" s="6">
        <v>59678738</v>
      </c>
      <c r="C11" s="6">
        <v>51232110</v>
      </c>
      <c r="D11" s="6">
        <v>59269161</v>
      </c>
      <c r="E11" s="6">
        <v>32320854</v>
      </c>
      <c r="F11" s="6">
        <v>28592831</v>
      </c>
      <c r="G11" s="8">
        <v>34814159</v>
      </c>
      <c r="H11" s="9"/>
      <c r="I11" s="6"/>
      <c r="J11" s="6"/>
      <c r="K11" s="6"/>
      <c r="L11" s="6"/>
      <c r="M11" s="6"/>
    </row>
    <row r="12" spans="1:13" x14ac:dyDescent="0.25">
      <c r="A12" s="10"/>
      <c r="B12" s="6"/>
      <c r="C12" s="6"/>
      <c r="D12" s="6"/>
      <c r="E12" s="6"/>
      <c r="F12" s="6"/>
      <c r="G12" s="9"/>
      <c r="H12" s="9"/>
      <c r="I12" s="6"/>
      <c r="J12" s="6"/>
      <c r="K12" s="6"/>
      <c r="L12" s="6"/>
      <c r="M12" s="6"/>
    </row>
    <row r="13" spans="1:13" x14ac:dyDescent="0.25">
      <c r="A13" s="5" t="s">
        <v>26</v>
      </c>
      <c r="B13" s="14">
        <f t="shared" ref="B13:G13" si="2">B7-B9</f>
        <v>285458935</v>
      </c>
      <c r="C13" s="14">
        <f t="shared" si="2"/>
        <v>277729726</v>
      </c>
      <c r="D13" s="14">
        <f t="shared" si="2"/>
        <v>351435426</v>
      </c>
      <c r="E13" s="14">
        <f t="shared" si="2"/>
        <v>138703183</v>
      </c>
      <c r="F13" s="14">
        <f t="shared" si="2"/>
        <v>156112132</v>
      </c>
      <c r="G13" s="14">
        <f t="shared" si="2"/>
        <v>163407219</v>
      </c>
      <c r="H13" s="6"/>
      <c r="I13" s="6"/>
      <c r="J13" s="6"/>
      <c r="K13" s="6"/>
      <c r="L13" s="6"/>
      <c r="M13" s="6"/>
    </row>
    <row r="14" spans="1:13" x14ac:dyDescent="0.25">
      <c r="A14" s="16" t="s">
        <v>29</v>
      </c>
      <c r="B14" s="13"/>
      <c r="C14" s="13"/>
      <c r="D14" s="13"/>
      <c r="E14" s="13"/>
      <c r="F14" s="13"/>
      <c r="G14" s="6"/>
      <c r="H14" s="6"/>
      <c r="I14" s="6"/>
      <c r="J14" s="6"/>
      <c r="K14" s="6"/>
      <c r="L14" s="6"/>
      <c r="M14" s="6"/>
    </row>
    <row r="15" spans="1:13" x14ac:dyDescent="0.25">
      <c r="A15" s="10" t="s">
        <v>34</v>
      </c>
      <c r="B15" s="6">
        <v>83785440</v>
      </c>
      <c r="C15" s="6">
        <v>94826861</v>
      </c>
      <c r="D15" s="6">
        <v>157911313</v>
      </c>
      <c r="E15" s="6">
        <v>68675093</v>
      </c>
      <c r="F15" s="6">
        <v>110770210</v>
      </c>
      <c r="G15" s="8">
        <v>91842450</v>
      </c>
      <c r="H15" s="9"/>
      <c r="I15" s="6"/>
      <c r="J15" s="6"/>
      <c r="K15" s="6"/>
      <c r="L15" s="6"/>
      <c r="M15" s="6"/>
    </row>
    <row r="16" spans="1:13" x14ac:dyDescent="0.25">
      <c r="A16" s="10" t="s">
        <v>37</v>
      </c>
      <c r="B16" s="6">
        <v>4330024</v>
      </c>
      <c r="C16" s="6">
        <v>3484287</v>
      </c>
      <c r="D16" s="6">
        <v>69195254</v>
      </c>
      <c r="E16" s="6">
        <v>99924103</v>
      </c>
      <c r="F16" s="6">
        <v>103281670</v>
      </c>
      <c r="G16" s="8">
        <v>64047141</v>
      </c>
      <c r="H16" s="6"/>
      <c r="I16" s="6"/>
      <c r="J16" s="6"/>
      <c r="K16" s="6"/>
      <c r="L16" s="6"/>
      <c r="M16" s="6"/>
    </row>
    <row r="17" spans="1:13" x14ac:dyDescent="0.2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5" t="s">
        <v>39</v>
      </c>
      <c r="B18" s="14">
        <f t="shared" ref="B18:G18" si="3">B13-B15+B16</f>
        <v>206003519</v>
      </c>
      <c r="C18" s="14">
        <f t="shared" si="3"/>
        <v>186387152</v>
      </c>
      <c r="D18" s="14">
        <f t="shared" si="3"/>
        <v>262719367</v>
      </c>
      <c r="E18" s="14">
        <f t="shared" si="3"/>
        <v>169952193</v>
      </c>
      <c r="F18" s="14">
        <f t="shared" si="3"/>
        <v>148623592</v>
      </c>
      <c r="G18" s="14">
        <f t="shared" si="3"/>
        <v>135611910</v>
      </c>
      <c r="H18" s="6"/>
      <c r="I18" s="6"/>
      <c r="J18" s="6"/>
      <c r="K18" s="6"/>
      <c r="L18" s="6"/>
      <c r="M18" s="6"/>
    </row>
    <row r="19" spans="1:13" x14ac:dyDescent="0.25">
      <c r="A19" s="2" t="s">
        <v>41</v>
      </c>
      <c r="B19" s="6">
        <v>10540253</v>
      </c>
      <c r="C19" s="6">
        <v>9547430</v>
      </c>
      <c r="D19" s="6">
        <v>13454490</v>
      </c>
      <c r="E19" s="6">
        <v>8497610</v>
      </c>
      <c r="F19" s="6">
        <v>7431180</v>
      </c>
      <c r="G19" s="8">
        <v>6780595</v>
      </c>
      <c r="H19" s="9"/>
      <c r="I19" s="6"/>
      <c r="J19" s="6"/>
      <c r="K19" s="6"/>
      <c r="L19" s="6"/>
      <c r="M19" s="6"/>
    </row>
    <row r="20" spans="1:13" x14ac:dyDescent="0.25">
      <c r="A20" s="5" t="s">
        <v>42</v>
      </c>
      <c r="B20" s="13">
        <f t="shared" ref="B20:G20" si="4">B18-B19</f>
        <v>195463266</v>
      </c>
      <c r="C20" s="13">
        <f t="shared" si="4"/>
        <v>176839722</v>
      </c>
      <c r="D20" s="13">
        <f t="shared" si="4"/>
        <v>249264877</v>
      </c>
      <c r="E20" s="13">
        <f t="shared" si="4"/>
        <v>161454583</v>
      </c>
      <c r="F20" s="13">
        <f t="shared" si="4"/>
        <v>141192412</v>
      </c>
      <c r="G20" s="13">
        <f t="shared" si="4"/>
        <v>128831315</v>
      </c>
      <c r="H20" s="6"/>
      <c r="I20" s="6"/>
      <c r="J20" s="6"/>
      <c r="K20" s="6"/>
      <c r="L20" s="6"/>
      <c r="M20" s="6"/>
    </row>
    <row r="21" spans="1:13" ht="15.75" customHeight="1" x14ac:dyDescent="0.25">
      <c r="A21" s="1"/>
      <c r="B21" s="13"/>
      <c r="C21" s="13"/>
      <c r="D21" s="13"/>
      <c r="E21" s="13"/>
      <c r="F21" s="13"/>
      <c r="G21" s="6"/>
      <c r="H21" s="6"/>
      <c r="I21" s="6"/>
      <c r="J21" s="6"/>
      <c r="K21" s="6"/>
      <c r="L21" s="6"/>
      <c r="M21" s="6"/>
    </row>
    <row r="22" spans="1:13" ht="15.75" customHeight="1" x14ac:dyDescent="0.25">
      <c r="A22" s="11" t="s">
        <v>46</v>
      </c>
      <c r="B22" s="13">
        <f t="shared" ref="B22:G22" si="5">SUM(B23:B24)</f>
        <v>-20557093</v>
      </c>
      <c r="C22" s="13">
        <f t="shared" si="5"/>
        <v>-27953774</v>
      </c>
      <c r="D22" s="13">
        <f t="shared" si="5"/>
        <v>-36804007</v>
      </c>
      <c r="E22" s="13">
        <f t="shared" si="5"/>
        <v>-24453901</v>
      </c>
      <c r="F22" s="13">
        <f t="shared" si="5"/>
        <v>-11490286</v>
      </c>
      <c r="G22" s="13">
        <f t="shared" si="5"/>
        <v>-10893246</v>
      </c>
      <c r="H22" s="6"/>
      <c r="I22" s="6"/>
      <c r="J22" s="6"/>
      <c r="K22" s="6"/>
      <c r="L22" s="6"/>
      <c r="M22" s="6"/>
    </row>
    <row r="23" spans="1:13" ht="15.75" customHeight="1" x14ac:dyDescent="0.25">
      <c r="A23" s="18" t="s">
        <v>51</v>
      </c>
      <c r="B23" s="6">
        <v>-13783589</v>
      </c>
      <c r="C23" s="6">
        <v>-26525958</v>
      </c>
      <c r="D23" s="6">
        <v>-34544593</v>
      </c>
      <c r="E23" s="6">
        <v>-13359965</v>
      </c>
      <c r="F23" s="6">
        <v>-27624316</v>
      </c>
      <c r="G23" s="8">
        <v>-9399509</v>
      </c>
      <c r="H23" s="6"/>
      <c r="I23" s="6"/>
      <c r="J23" s="6"/>
      <c r="K23" s="6"/>
      <c r="L23" s="6"/>
      <c r="M23" s="6"/>
    </row>
    <row r="24" spans="1:13" ht="15.75" customHeight="1" x14ac:dyDescent="0.25">
      <c r="A24" s="18" t="s">
        <v>55</v>
      </c>
      <c r="B24" s="6">
        <v>-6773504</v>
      </c>
      <c r="C24" s="6">
        <v>-1427816</v>
      </c>
      <c r="D24" s="6">
        <v>-2259414</v>
      </c>
      <c r="E24" s="6">
        <v>-11093936</v>
      </c>
      <c r="F24" s="6">
        <v>16134030</v>
      </c>
      <c r="G24" s="8">
        <v>-1493737</v>
      </c>
      <c r="H24" s="6"/>
      <c r="I24" s="6"/>
      <c r="J24" s="6"/>
      <c r="K24" s="6"/>
      <c r="L24" s="6"/>
      <c r="M24" s="6"/>
    </row>
    <row r="25" spans="1:13" ht="15.75" customHeight="1" x14ac:dyDescent="0.25">
      <c r="A25" s="5" t="s">
        <v>57</v>
      </c>
      <c r="B25" s="20">
        <f t="shared" ref="B25:F25" si="6">SUM(B20:B22)</f>
        <v>174906173</v>
      </c>
      <c r="C25" s="20">
        <f t="shared" si="6"/>
        <v>148885948</v>
      </c>
      <c r="D25" s="20">
        <f t="shared" si="6"/>
        <v>212460870</v>
      </c>
      <c r="E25" s="20">
        <f t="shared" si="6"/>
        <v>137000682</v>
      </c>
      <c r="F25" s="20">
        <f t="shared" si="6"/>
        <v>129702126</v>
      </c>
      <c r="G25" s="20">
        <f>SUM(G20:G22)-1</f>
        <v>117938068</v>
      </c>
      <c r="H25" s="6"/>
      <c r="I25" s="6"/>
      <c r="J25" s="6"/>
      <c r="K25" s="6"/>
      <c r="L25" s="6"/>
      <c r="M25" s="6"/>
    </row>
    <row r="26" spans="1:13" ht="15.75" customHeight="1" x14ac:dyDescent="0.25">
      <c r="A26" s="1"/>
      <c r="B26" s="1"/>
      <c r="C26" s="21"/>
      <c r="D26" s="21"/>
      <c r="E26" s="21"/>
      <c r="F26" s="21"/>
      <c r="G26" s="6"/>
      <c r="H26" s="6"/>
      <c r="I26" s="6"/>
      <c r="J26" s="6"/>
      <c r="K26" s="6"/>
      <c r="L26" s="6"/>
      <c r="M26" s="6"/>
    </row>
    <row r="27" spans="1:13" ht="15.75" customHeight="1" x14ac:dyDescent="0.25">
      <c r="A27" s="5" t="s">
        <v>64</v>
      </c>
      <c r="B27" s="22">
        <f>B25/('1'!B39/10)</f>
        <v>2.9151028833333332</v>
      </c>
      <c r="C27" s="22">
        <f>C25/('1'!C39/10)</f>
        <v>2.4814324666666665</v>
      </c>
      <c r="D27" s="22">
        <f>D25/('1'!D39/10)</f>
        <v>1.9314624545454546</v>
      </c>
      <c r="E27" s="22">
        <f>E25/('1'!E39/10)</f>
        <v>1.1861530909090909</v>
      </c>
      <c r="F27" s="22">
        <f>F25/('1'!F39/10)</f>
        <v>1.1229621298701298</v>
      </c>
      <c r="G27" s="22">
        <f>G25/('1'!G39/10)</f>
        <v>0.97248458462172749</v>
      </c>
      <c r="H27" s="6"/>
      <c r="I27" s="6"/>
      <c r="J27" s="6"/>
      <c r="K27" s="6"/>
      <c r="L27" s="6"/>
      <c r="M27" s="6"/>
    </row>
    <row r="28" spans="1:13" ht="15.75" customHeight="1" x14ac:dyDescent="0.25">
      <c r="A28" s="16" t="s">
        <v>74</v>
      </c>
      <c r="B28" s="6">
        <f>'1'!B39/10</f>
        <v>60000000</v>
      </c>
      <c r="C28" s="6">
        <f>'1'!C39/10</f>
        <v>60000000</v>
      </c>
      <c r="D28" s="6">
        <f>'1'!D39/10</f>
        <v>110000000</v>
      </c>
      <c r="E28" s="6">
        <f>'1'!E39/10</f>
        <v>115500000</v>
      </c>
      <c r="F28" s="6">
        <f>'1'!F39/10</f>
        <v>115500000</v>
      </c>
      <c r="G28" s="6">
        <f>'1'!G39/10</f>
        <v>121275000</v>
      </c>
      <c r="H28" s="6"/>
      <c r="I28" s="6"/>
      <c r="J28" s="6"/>
      <c r="K28" s="6"/>
      <c r="L28" s="6"/>
      <c r="M28" s="6"/>
    </row>
    <row r="29" spans="1:13" ht="15.75" customHeight="1" x14ac:dyDescent="0.25">
      <c r="G29" s="6"/>
      <c r="H29" s="6"/>
      <c r="I29" s="6"/>
      <c r="J29" s="6"/>
      <c r="K29" s="6"/>
      <c r="L29" s="6"/>
      <c r="M29" s="6"/>
    </row>
    <row r="30" spans="1:13" ht="15.75" customHeight="1" x14ac:dyDescent="0.25">
      <c r="G30" s="6"/>
      <c r="H30" s="6"/>
      <c r="I30" s="6"/>
      <c r="J30" s="6"/>
      <c r="K30" s="6"/>
      <c r="L30" s="6"/>
      <c r="M30" s="6"/>
    </row>
    <row r="31" spans="1:13" ht="15.75" customHeight="1" x14ac:dyDescent="0.25">
      <c r="G31" s="6"/>
      <c r="H31" s="6"/>
      <c r="I31" s="6"/>
      <c r="J31" s="6"/>
      <c r="K31" s="6"/>
      <c r="L31" s="6"/>
      <c r="M31" s="6"/>
    </row>
    <row r="32" spans="1:13" ht="15.75" customHeight="1" x14ac:dyDescent="0.25">
      <c r="G32" s="6"/>
      <c r="H32" s="6"/>
      <c r="I32" s="6"/>
      <c r="J32" s="6"/>
      <c r="K32" s="6"/>
      <c r="L32" s="6"/>
      <c r="M32" s="6"/>
    </row>
    <row r="33" spans="1:13" ht="15.75" customHeight="1" x14ac:dyDescent="0.25">
      <c r="G33" s="6"/>
      <c r="H33" s="6"/>
      <c r="I33" s="6"/>
      <c r="J33" s="6"/>
      <c r="K33" s="6"/>
      <c r="L33" s="6"/>
      <c r="M33" s="6"/>
    </row>
    <row r="34" spans="1:13" ht="15.75" customHeight="1" x14ac:dyDescent="0.2"/>
    <row r="35" spans="1:13" ht="15.75" customHeight="1" x14ac:dyDescent="0.2"/>
    <row r="36" spans="1:13" ht="15.75" customHeight="1" x14ac:dyDescent="0.2"/>
    <row r="37" spans="1:13" ht="15.75" customHeight="1" x14ac:dyDescent="0.2"/>
    <row r="38" spans="1:13" ht="15.75" customHeight="1" x14ac:dyDescent="0.2"/>
    <row r="39" spans="1:13" ht="15.75" customHeight="1" x14ac:dyDescent="0.2"/>
    <row r="40" spans="1:13" ht="15.75" customHeight="1" x14ac:dyDescent="0.2"/>
    <row r="41" spans="1:13" ht="15.75" customHeight="1" x14ac:dyDescent="0.2"/>
    <row r="42" spans="1:13" ht="15.75" customHeight="1" x14ac:dyDescent="0.2"/>
    <row r="43" spans="1:13" ht="15.75" customHeight="1" x14ac:dyDescent="0.2"/>
    <row r="44" spans="1:13" ht="15.75" customHeight="1" x14ac:dyDescent="0.2"/>
    <row r="45" spans="1:13" ht="15.75" customHeight="1" x14ac:dyDescent="0.2"/>
    <row r="46" spans="1:13" ht="15.75" customHeight="1" x14ac:dyDescent="0.2"/>
    <row r="47" spans="1:13" ht="15.75" customHeight="1" x14ac:dyDescent="0.2"/>
    <row r="48" spans="1:13" ht="15.75" customHeight="1" x14ac:dyDescent="0.25">
      <c r="A48" s="10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9" sqref="L19"/>
    </sheetView>
  </sheetViews>
  <sheetFormatPr defaultColWidth="12.625" defaultRowHeight="15" customHeight="1" x14ac:dyDescent="0.2"/>
  <cols>
    <col min="1" max="1" width="34.125" customWidth="1"/>
    <col min="2" max="4" width="13.125" customWidth="1"/>
    <col min="5" max="6" width="12.5" customWidth="1"/>
    <col min="7" max="7" width="14.875" customWidth="1"/>
    <col min="8" max="25" width="7.625" customWidth="1"/>
  </cols>
  <sheetData>
    <row r="1" spans="1:12" x14ac:dyDescent="0.25">
      <c r="A1" s="1" t="s">
        <v>0</v>
      </c>
    </row>
    <row r="2" spans="1:12" x14ac:dyDescent="0.25">
      <c r="A2" s="1" t="s">
        <v>6</v>
      </c>
    </row>
    <row r="3" spans="1:12" x14ac:dyDescent="0.25">
      <c r="A3" s="2" t="s">
        <v>2</v>
      </c>
      <c r="D3" s="3" t="s">
        <v>3</v>
      </c>
    </row>
    <row r="4" spans="1:12" x14ac:dyDescent="0.25">
      <c r="B4" s="2">
        <v>2013</v>
      </c>
      <c r="C4" s="2">
        <v>2014</v>
      </c>
      <c r="D4" s="2">
        <v>2015</v>
      </c>
      <c r="E4" s="4">
        <v>2017</v>
      </c>
      <c r="F4" s="4">
        <v>2018</v>
      </c>
      <c r="G4" s="4">
        <v>2019</v>
      </c>
    </row>
    <row r="5" spans="1:12" x14ac:dyDescent="0.25">
      <c r="A5" s="5" t="s">
        <v>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2" t="s">
        <v>9</v>
      </c>
      <c r="B6" s="6">
        <v>1505095856</v>
      </c>
      <c r="C6" s="6">
        <v>1688534370</v>
      </c>
      <c r="D6" s="6">
        <v>2117291124</v>
      </c>
      <c r="E6" s="6">
        <v>1058761629</v>
      </c>
      <c r="F6" s="6">
        <v>1179766072</v>
      </c>
      <c r="G6" s="8">
        <v>1567362517</v>
      </c>
      <c r="H6" s="6"/>
      <c r="I6" s="6"/>
      <c r="J6" s="6"/>
      <c r="K6" s="6"/>
      <c r="L6" s="6"/>
    </row>
    <row r="7" spans="1:12" x14ac:dyDescent="0.25">
      <c r="A7" s="10" t="s">
        <v>10</v>
      </c>
      <c r="B7" s="6">
        <v>-1196456106</v>
      </c>
      <c r="C7" s="6">
        <v>-1119357687</v>
      </c>
      <c r="D7" s="6">
        <v>-1250093183</v>
      </c>
      <c r="E7" s="6">
        <v>-644517855</v>
      </c>
      <c r="F7" s="6">
        <v>-714047586</v>
      </c>
      <c r="G7" s="8">
        <v>-1093254993</v>
      </c>
      <c r="H7" s="6"/>
      <c r="I7" s="6"/>
      <c r="J7" s="6"/>
      <c r="K7" s="6"/>
      <c r="L7" s="6"/>
    </row>
    <row r="8" spans="1:12" x14ac:dyDescent="0.25">
      <c r="A8" s="10" t="s">
        <v>12</v>
      </c>
      <c r="B8" s="6">
        <v>-202474052</v>
      </c>
      <c r="C8" s="6">
        <v>-213498915</v>
      </c>
      <c r="D8" s="6">
        <v>-349982707</v>
      </c>
      <c r="E8" s="6">
        <v>-241243892</v>
      </c>
      <c r="F8" s="6">
        <v>-281429336</v>
      </c>
      <c r="G8" s="8">
        <v>-298192490</v>
      </c>
      <c r="H8" s="6"/>
      <c r="I8" s="6"/>
      <c r="J8" s="6"/>
      <c r="K8" s="6"/>
      <c r="L8" s="6"/>
    </row>
    <row r="9" spans="1:12" x14ac:dyDescent="0.25">
      <c r="A9" s="10" t="s">
        <v>14</v>
      </c>
      <c r="B9" s="6">
        <v>354638986</v>
      </c>
      <c r="C9" s="6">
        <v>-26697124</v>
      </c>
      <c r="D9" s="6">
        <v>-165508283</v>
      </c>
      <c r="E9" s="6">
        <v>-378185762</v>
      </c>
      <c r="F9" s="6">
        <v>150809805</v>
      </c>
      <c r="G9" s="8">
        <v>-35137709</v>
      </c>
      <c r="H9" s="6"/>
      <c r="I9" s="6"/>
      <c r="J9" s="6"/>
      <c r="K9" s="6"/>
      <c r="L9" s="6"/>
    </row>
    <row r="10" spans="1:12" x14ac:dyDescent="0.25">
      <c r="A10" s="10" t="s">
        <v>15</v>
      </c>
      <c r="B10" s="6">
        <v>-14650614</v>
      </c>
      <c r="C10" s="6">
        <v>-10094778</v>
      </c>
      <c r="D10" s="6">
        <v>-20129640</v>
      </c>
      <c r="E10" s="6">
        <v>-29829347</v>
      </c>
      <c r="F10" s="6">
        <v>-30290008</v>
      </c>
      <c r="G10" s="8">
        <v>-17084074</v>
      </c>
      <c r="H10" s="6"/>
      <c r="I10" s="6"/>
      <c r="J10" s="6"/>
      <c r="K10" s="6"/>
      <c r="L10" s="6"/>
    </row>
    <row r="11" spans="1:12" x14ac:dyDescent="0.25">
      <c r="A11" s="10" t="s">
        <v>17</v>
      </c>
      <c r="B11" s="6">
        <v>-8025022</v>
      </c>
      <c r="C11" s="6">
        <v>-10540253</v>
      </c>
      <c r="D11" s="6">
        <v>-9868111</v>
      </c>
      <c r="E11" s="6">
        <v>0</v>
      </c>
      <c r="F11" s="6">
        <v>-13813217</v>
      </c>
      <c r="G11" s="6"/>
      <c r="H11" s="6"/>
      <c r="I11" s="6"/>
      <c r="J11" s="6"/>
      <c r="K11" s="6"/>
      <c r="L11" s="6"/>
    </row>
    <row r="12" spans="1:12" x14ac:dyDescent="0.25">
      <c r="A12" s="1"/>
      <c r="B12" s="14">
        <f t="shared" ref="B12:G12" si="0">SUM(B6:B11)</f>
        <v>438129048</v>
      </c>
      <c r="C12" s="14">
        <f t="shared" si="0"/>
        <v>308345613</v>
      </c>
      <c r="D12" s="14">
        <f t="shared" si="0"/>
        <v>321709200</v>
      </c>
      <c r="E12" s="14">
        <f t="shared" si="0"/>
        <v>-235015227</v>
      </c>
      <c r="F12" s="14">
        <f t="shared" si="0"/>
        <v>290995730</v>
      </c>
      <c r="G12" s="14">
        <f t="shared" si="0"/>
        <v>123693251</v>
      </c>
      <c r="H12" s="6"/>
      <c r="I12" s="6"/>
      <c r="J12" s="6"/>
      <c r="K12" s="6"/>
      <c r="L12" s="6"/>
    </row>
    <row r="13" spans="1:12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5" t="s">
        <v>21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15" t="s">
        <v>22</v>
      </c>
      <c r="B15" s="6">
        <v>-185783741</v>
      </c>
      <c r="C15" s="6">
        <v>-142050433</v>
      </c>
      <c r="D15" s="6">
        <v>-151317798</v>
      </c>
      <c r="E15" s="6">
        <v>-135943435</v>
      </c>
      <c r="F15" s="6">
        <v>-71829060</v>
      </c>
      <c r="G15" s="8">
        <v>-19277764</v>
      </c>
      <c r="H15" s="6"/>
      <c r="I15" s="6"/>
      <c r="J15" s="6"/>
      <c r="K15" s="6"/>
      <c r="L15" s="6"/>
    </row>
    <row r="16" spans="1:12" x14ac:dyDescent="0.25">
      <c r="A16" s="10" t="s">
        <v>20</v>
      </c>
      <c r="B16" s="6"/>
      <c r="C16" s="6">
        <v>0</v>
      </c>
      <c r="D16" s="6">
        <v>0</v>
      </c>
      <c r="E16" s="6">
        <v>-267926633</v>
      </c>
      <c r="F16" s="6">
        <v>-179435429</v>
      </c>
      <c r="G16" s="8">
        <v>-689519109</v>
      </c>
      <c r="H16" s="6"/>
      <c r="I16" s="6"/>
      <c r="J16" s="6"/>
      <c r="K16" s="6"/>
      <c r="L16" s="6"/>
    </row>
    <row r="17" spans="1:12" x14ac:dyDescent="0.25">
      <c r="A17" s="10" t="s">
        <v>27</v>
      </c>
      <c r="B17" s="6">
        <v>-8908340</v>
      </c>
      <c r="C17" s="6">
        <v>-6467886</v>
      </c>
      <c r="D17" s="6">
        <v>-1281782911</v>
      </c>
      <c r="E17" s="6">
        <v>-78662039</v>
      </c>
      <c r="F17" s="6">
        <v>-4173105</v>
      </c>
      <c r="G17" s="8">
        <v>585568863</v>
      </c>
      <c r="H17" s="6"/>
      <c r="I17" s="6"/>
      <c r="J17" s="6"/>
      <c r="K17" s="6"/>
      <c r="L17" s="6"/>
    </row>
    <row r="18" spans="1:12" x14ac:dyDescent="0.25">
      <c r="A18" s="10" t="s">
        <v>31</v>
      </c>
      <c r="B18" s="6"/>
      <c r="C18" s="6">
        <v>0</v>
      </c>
      <c r="D18" s="6">
        <v>0</v>
      </c>
      <c r="E18" s="6">
        <v>-3745843</v>
      </c>
      <c r="F18" s="6"/>
      <c r="G18" s="6"/>
      <c r="H18" s="6"/>
      <c r="I18" s="6"/>
      <c r="J18" s="6"/>
      <c r="K18" s="6"/>
      <c r="L18" s="6"/>
    </row>
    <row r="19" spans="1:12" x14ac:dyDescent="0.25">
      <c r="A19" s="15" t="s">
        <v>35</v>
      </c>
      <c r="B19" s="6">
        <v>3488859</v>
      </c>
      <c r="C19" s="6">
        <v>4300411</v>
      </c>
      <c r="D19" s="6">
        <v>65191558</v>
      </c>
      <c r="E19" s="6">
        <v>104580191</v>
      </c>
      <c r="F19" s="6">
        <v>74475527</v>
      </c>
      <c r="G19" s="8">
        <v>96149837</v>
      </c>
      <c r="H19" s="6"/>
      <c r="I19" s="6"/>
      <c r="J19" s="6"/>
      <c r="K19" s="6"/>
      <c r="L19" s="6"/>
    </row>
    <row r="20" spans="1:12" x14ac:dyDescent="0.25">
      <c r="A20" s="1"/>
      <c r="B20" s="14">
        <f t="shared" ref="B20:G20" si="1">SUM(B15:B19)</f>
        <v>-191203222</v>
      </c>
      <c r="C20" s="14">
        <f t="shared" si="1"/>
        <v>-144217908</v>
      </c>
      <c r="D20" s="14">
        <f t="shared" si="1"/>
        <v>-1367909151</v>
      </c>
      <c r="E20" s="14">
        <f t="shared" si="1"/>
        <v>-381697759</v>
      </c>
      <c r="F20" s="14">
        <f t="shared" si="1"/>
        <v>-180962067</v>
      </c>
      <c r="G20" s="14">
        <f t="shared" si="1"/>
        <v>-27078173</v>
      </c>
      <c r="H20" s="6"/>
      <c r="I20" s="6"/>
      <c r="J20" s="6"/>
      <c r="K20" s="6"/>
      <c r="L20" s="6"/>
    </row>
    <row r="21" spans="1:12" ht="15.75" customHeight="1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ht="15.75" customHeight="1" x14ac:dyDescent="0.25">
      <c r="A22" s="5" t="s">
        <v>43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15.75" customHeight="1" x14ac:dyDescent="0.25">
      <c r="A23" s="10" t="s">
        <v>44</v>
      </c>
      <c r="B23" s="6">
        <v>-72535006</v>
      </c>
      <c r="C23" s="6">
        <v>-73017170</v>
      </c>
      <c r="D23" s="6">
        <v>-7802398</v>
      </c>
      <c r="E23" s="6">
        <v>656698251</v>
      </c>
      <c r="F23" s="8">
        <v>0</v>
      </c>
      <c r="G23" s="8">
        <v>599579349</v>
      </c>
      <c r="H23" s="6"/>
      <c r="I23" s="6"/>
      <c r="J23" s="6"/>
      <c r="K23" s="6"/>
      <c r="L23" s="6"/>
    </row>
    <row r="24" spans="1:12" ht="15.75" customHeight="1" x14ac:dyDescent="0.25">
      <c r="A24" s="10" t="s">
        <v>45</v>
      </c>
      <c r="B24" s="6"/>
      <c r="C24" s="6">
        <v>-57560373</v>
      </c>
      <c r="D24" s="6">
        <v>124154980</v>
      </c>
      <c r="E24" s="6">
        <v>87683932</v>
      </c>
      <c r="F24" s="6">
        <v>231818464</v>
      </c>
      <c r="G24" s="8">
        <v>-651809780</v>
      </c>
      <c r="H24" s="6"/>
      <c r="I24" s="6"/>
      <c r="J24" s="6"/>
      <c r="K24" s="6"/>
      <c r="L24" s="6"/>
    </row>
    <row r="25" spans="1:12" ht="15.75" customHeight="1" x14ac:dyDescent="0.25">
      <c r="A25" s="10" t="s">
        <v>47</v>
      </c>
      <c r="B25" s="6">
        <v>-84054308</v>
      </c>
      <c r="C25" s="6">
        <v>57259875</v>
      </c>
      <c r="D25" s="6">
        <v>-125953171</v>
      </c>
      <c r="E25" s="6">
        <v>-14001760</v>
      </c>
      <c r="F25" s="6">
        <v>-149992529</v>
      </c>
      <c r="G25" s="8">
        <v>107788198</v>
      </c>
      <c r="H25" s="6"/>
      <c r="I25" s="6"/>
      <c r="J25" s="6"/>
      <c r="K25" s="6"/>
      <c r="L25" s="6"/>
    </row>
    <row r="26" spans="1:12" ht="15.75" customHeight="1" x14ac:dyDescent="0.25">
      <c r="A26" s="10" t="s">
        <v>49</v>
      </c>
      <c r="B26" s="6"/>
      <c r="C26" s="6">
        <v>0</v>
      </c>
      <c r="D26" s="6">
        <v>1224782034</v>
      </c>
      <c r="E26" s="6">
        <v>0</v>
      </c>
      <c r="F26" s="6"/>
      <c r="G26" s="6"/>
      <c r="H26" s="6"/>
      <c r="I26" s="6"/>
      <c r="J26" s="6"/>
      <c r="K26" s="6"/>
      <c r="L26" s="6"/>
    </row>
    <row r="27" spans="1:12" ht="15.75" customHeight="1" x14ac:dyDescent="0.25">
      <c r="A27" s="10" t="s">
        <v>50</v>
      </c>
      <c r="B27" s="6"/>
      <c r="C27" s="6">
        <v>0</v>
      </c>
      <c r="D27" s="6">
        <v>0</v>
      </c>
      <c r="E27" s="6">
        <v>51405915</v>
      </c>
      <c r="F27" s="6">
        <v>-51405915</v>
      </c>
      <c r="G27" s="6"/>
      <c r="H27" s="6"/>
      <c r="I27" s="6"/>
      <c r="J27" s="6"/>
      <c r="K27" s="6"/>
      <c r="L27" s="6"/>
    </row>
    <row r="28" spans="1:12" ht="15.75" customHeight="1" x14ac:dyDescent="0.25">
      <c r="A28" s="10" t="s">
        <v>52</v>
      </c>
      <c r="B28" s="6"/>
      <c r="C28" s="6">
        <v>0</v>
      </c>
      <c r="D28" s="6">
        <v>0</v>
      </c>
      <c r="E28" s="6">
        <v>-107150141</v>
      </c>
      <c r="F28" s="6">
        <v>-48207353</v>
      </c>
      <c r="G28" s="8">
        <v>-58500748</v>
      </c>
      <c r="H28" s="6"/>
      <c r="I28" s="6"/>
      <c r="J28" s="6"/>
      <c r="K28" s="6"/>
      <c r="L28" s="6"/>
    </row>
    <row r="29" spans="1:12" ht="15.75" customHeight="1" x14ac:dyDescent="0.25">
      <c r="A29" s="10" t="s">
        <v>54</v>
      </c>
      <c r="B29" s="6">
        <v>-83785440</v>
      </c>
      <c r="C29" s="6">
        <v>-94826861</v>
      </c>
      <c r="D29" s="6">
        <v>-157911313</v>
      </c>
      <c r="E29" s="6">
        <v>-68675093</v>
      </c>
      <c r="F29" s="6">
        <v>-88117406</v>
      </c>
      <c r="G29" s="8">
        <v>-91842450</v>
      </c>
      <c r="H29" s="6"/>
      <c r="I29" s="6"/>
      <c r="J29" s="6"/>
      <c r="K29" s="6"/>
      <c r="L29" s="6"/>
    </row>
    <row r="30" spans="1:12" ht="15.75" customHeight="1" x14ac:dyDescent="0.25">
      <c r="A30" s="1"/>
      <c r="B30" s="14">
        <f t="shared" ref="B30:G30" si="2">SUM(B23:B29)</f>
        <v>-240374754</v>
      </c>
      <c r="C30" s="14">
        <f t="shared" si="2"/>
        <v>-168144529</v>
      </c>
      <c r="D30" s="14">
        <f t="shared" si="2"/>
        <v>1057270132</v>
      </c>
      <c r="E30" s="14">
        <f t="shared" si="2"/>
        <v>605961104</v>
      </c>
      <c r="F30" s="14">
        <f t="shared" si="2"/>
        <v>-105904739</v>
      </c>
      <c r="G30" s="14">
        <f t="shared" si="2"/>
        <v>-94785431</v>
      </c>
      <c r="H30" s="6"/>
      <c r="I30" s="6"/>
      <c r="J30" s="6"/>
      <c r="K30" s="6"/>
      <c r="L30" s="6"/>
    </row>
    <row r="31" spans="1:12" ht="15.75" customHeight="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15.75" customHeight="1" x14ac:dyDescent="0.25">
      <c r="A32" s="1" t="s">
        <v>59</v>
      </c>
      <c r="B32" s="13">
        <f t="shared" ref="B32:G32" si="3">SUM(B12,B20,B30)</f>
        <v>6551072</v>
      </c>
      <c r="C32" s="13">
        <f t="shared" si="3"/>
        <v>-4016824</v>
      </c>
      <c r="D32" s="13">
        <f t="shared" si="3"/>
        <v>11070181</v>
      </c>
      <c r="E32" s="13">
        <f t="shared" si="3"/>
        <v>-10751882</v>
      </c>
      <c r="F32" s="13">
        <f t="shared" si="3"/>
        <v>4128924</v>
      </c>
      <c r="G32" s="13">
        <f t="shared" si="3"/>
        <v>1829647</v>
      </c>
      <c r="H32" s="6"/>
      <c r="I32" s="6"/>
      <c r="J32" s="6"/>
      <c r="K32" s="6"/>
      <c r="L32" s="6"/>
    </row>
    <row r="33" spans="1:12" ht="15.75" customHeight="1" x14ac:dyDescent="0.25">
      <c r="A33" s="16" t="s">
        <v>62</v>
      </c>
      <c r="B33" s="6">
        <v>2428852</v>
      </c>
      <c r="C33" s="6">
        <v>8979924</v>
      </c>
      <c r="D33" s="6">
        <v>4963100</v>
      </c>
      <c r="E33" s="6">
        <v>16033281</v>
      </c>
      <c r="F33" s="6">
        <v>5281399</v>
      </c>
      <c r="G33" s="8">
        <v>7518937</v>
      </c>
      <c r="H33" s="6"/>
      <c r="I33" s="6"/>
      <c r="J33" s="6"/>
      <c r="K33" s="6"/>
      <c r="L33" s="6"/>
    </row>
    <row r="34" spans="1:12" ht="15.75" customHeight="1" x14ac:dyDescent="0.25">
      <c r="A34" s="10" t="s">
        <v>63</v>
      </c>
      <c r="B34" s="6"/>
      <c r="C34" s="6"/>
      <c r="D34" s="6"/>
      <c r="E34" s="6"/>
      <c r="F34" s="6">
        <v>-1891386</v>
      </c>
      <c r="G34" s="8">
        <v>-1950716</v>
      </c>
      <c r="H34" s="6"/>
      <c r="I34" s="6"/>
      <c r="J34" s="6"/>
      <c r="K34" s="6"/>
      <c r="L34" s="6"/>
    </row>
    <row r="35" spans="1:12" ht="15.75" customHeight="1" x14ac:dyDescent="0.25">
      <c r="A35" s="5" t="s">
        <v>65</v>
      </c>
      <c r="B35" s="13">
        <f t="shared" ref="B35:E35" si="4">SUM(B32:B33)</f>
        <v>8979924</v>
      </c>
      <c r="C35" s="13">
        <f t="shared" si="4"/>
        <v>4963100</v>
      </c>
      <c r="D35" s="13">
        <f t="shared" si="4"/>
        <v>16033281</v>
      </c>
      <c r="E35" s="13">
        <f t="shared" si="4"/>
        <v>5281399</v>
      </c>
      <c r="F35" s="13">
        <f>SUM(F32:F34)</f>
        <v>7518937</v>
      </c>
      <c r="G35" s="13">
        <f>SUM(G32:G34)+1</f>
        <v>7397869</v>
      </c>
      <c r="H35" s="6"/>
      <c r="I35" s="6"/>
      <c r="J35" s="6"/>
      <c r="K35" s="6"/>
      <c r="L35" s="6"/>
    </row>
    <row r="36" spans="1:12" ht="15.75" customHeight="1" x14ac:dyDescent="0.25">
      <c r="B36" s="13"/>
      <c r="C36" s="13"/>
      <c r="D36" s="13"/>
      <c r="E36" s="13"/>
      <c r="F36" s="13"/>
      <c r="G36" s="6"/>
      <c r="H36" s="6"/>
      <c r="I36" s="6"/>
      <c r="J36" s="6"/>
      <c r="K36" s="6"/>
      <c r="L36" s="6"/>
    </row>
    <row r="37" spans="1:12" ht="15.75" customHeight="1" x14ac:dyDescent="0.25">
      <c r="A37" s="5" t="s">
        <v>70</v>
      </c>
      <c r="B37" s="23">
        <f>B12/('1'!B39/10)</f>
        <v>7.3021507999999997</v>
      </c>
      <c r="C37" s="23">
        <f>C12/('1'!C39/10)</f>
        <v>5.1390935500000001</v>
      </c>
      <c r="D37" s="23">
        <f>D12/('1'!D39/10)</f>
        <v>2.9246290909090908</v>
      </c>
      <c r="E37" s="23">
        <f>E12/('1'!E39/10)</f>
        <v>-2.0347638701298703</v>
      </c>
      <c r="F37" s="23">
        <f>F12/('1'!F39/10)</f>
        <v>2.5194435497835497</v>
      </c>
      <c r="G37" s="23">
        <f>G12/('1'!G39/10)</f>
        <v>1.0199402267573696</v>
      </c>
      <c r="H37" s="6"/>
      <c r="I37" s="6"/>
      <c r="J37" s="6"/>
      <c r="K37" s="6"/>
      <c r="L37" s="6"/>
    </row>
    <row r="38" spans="1:12" ht="15.75" customHeight="1" x14ac:dyDescent="0.25">
      <c r="A38" s="5" t="s">
        <v>76</v>
      </c>
      <c r="B38" s="6">
        <f>'1'!B39/10</f>
        <v>60000000</v>
      </c>
      <c r="C38" s="6">
        <f>'1'!C39/10</f>
        <v>60000000</v>
      </c>
      <c r="D38" s="6">
        <f>'1'!D39/10</f>
        <v>110000000</v>
      </c>
      <c r="E38" s="6">
        <f>'1'!E39/10</f>
        <v>115500000</v>
      </c>
      <c r="F38" s="6">
        <f>'1'!F39/10</f>
        <v>115500000</v>
      </c>
      <c r="G38" s="6">
        <f>'1'!G39/10</f>
        <v>121275000</v>
      </c>
      <c r="H38" s="6"/>
      <c r="I38" s="6"/>
      <c r="J38" s="6"/>
      <c r="K38" s="6"/>
      <c r="L38" s="6"/>
    </row>
    <row r="39" spans="1:12" ht="15.75" customHeight="1" x14ac:dyDescent="0.25">
      <c r="B39" s="6"/>
      <c r="G39" s="6"/>
      <c r="H39" s="6"/>
      <c r="I39" s="6"/>
      <c r="J39" s="6"/>
      <c r="K39" s="6"/>
      <c r="L39" s="6"/>
    </row>
    <row r="40" spans="1:12" ht="15.75" customHeight="1" x14ac:dyDescent="0.25">
      <c r="G40" s="6"/>
      <c r="H40" s="6"/>
      <c r="I40" s="6"/>
      <c r="J40" s="6"/>
      <c r="K40" s="6"/>
      <c r="L40" s="6"/>
    </row>
    <row r="41" spans="1:12" ht="15.75" customHeight="1" x14ac:dyDescent="0.25">
      <c r="G41" s="6"/>
      <c r="H41" s="6"/>
      <c r="I41" s="6"/>
      <c r="J41" s="6"/>
      <c r="K41" s="6"/>
      <c r="L41" s="6"/>
    </row>
    <row r="42" spans="1:12" ht="15.75" customHeight="1" x14ac:dyDescent="0.25">
      <c r="G42" s="6"/>
      <c r="H42" s="6"/>
      <c r="I42" s="6"/>
      <c r="J42" s="6"/>
      <c r="K42" s="6"/>
      <c r="L42" s="6"/>
    </row>
    <row r="43" spans="1:12" ht="15.75" customHeight="1" x14ac:dyDescent="0.25">
      <c r="G43" s="6"/>
      <c r="H43" s="6"/>
      <c r="I43" s="6"/>
      <c r="J43" s="6"/>
      <c r="K43" s="6"/>
      <c r="L43" s="6"/>
    </row>
    <row r="44" spans="1:12" ht="15.75" customHeight="1" x14ac:dyDescent="0.25">
      <c r="G44" s="6"/>
      <c r="H44" s="6"/>
      <c r="I44" s="6"/>
      <c r="J44" s="6"/>
      <c r="K44" s="6"/>
      <c r="L44" s="6"/>
    </row>
    <row r="45" spans="1:12" ht="15.75" customHeight="1" x14ac:dyDescent="0.25">
      <c r="G45" s="6"/>
      <c r="H45" s="6"/>
      <c r="I45" s="6"/>
      <c r="J45" s="6"/>
      <c r="K45" s="6"/>
      <c r="L45" s="6"/>
    </row>
    <row r="46" spans="1:12" ht="15.75" customHeight="1" x14ac:dyDescent="0.25">
      <c r="G46" s="6"/>
      <c r="H46" s="6"/>
      <c r="I46" s="6"/>
      <c r="J46" s="6"/>
      <c r="K46" s="6"/>
      <c r="L46" s="6"/>
    </row>
    <row r="47" spans="1:12" ht="15.75" customHeight="1" x14ac:dyDescent="0.25">
      <c r="G47" s="6"/>
      <c r="H47" s="6"/>
      <c r="I47" s="6"/>
      <c r="J47" s="6"/>
      <c r="K47" s="6"/>
      <c r="L47" s="6"/>
    </row>
    <row r="48" spans="1:12" ht="15.75" customHeight="1" x14ac:dyDescent="0.25">
      <c r="G48" s="6"/>
      <c r="H48" s="6"/>
      <c r="I48" s="6"/>
      <c r="J48" s="6"/>
      <c r="K48" s="6"/>
      <c r="L48" s="6"/>
    </row>
    <row r="49" spans="7:12" ht="15.75" customHeight="1" x14ac:dyDescent="0.25">
      <c r="G49" s="6"/>
      <c r="H49" s="6"/>
      <c r="I49" s="6"/>
      <c r="J49" s="6"/>
      <c r="K49" s="6"/>
      <c r="L49" s="6"/>
    </row>
    <row r="50" spans="7:12" ht="15.75" customHeight="1" x14ac:dyDescent="0.25">
      <c r="G50" s="6"/>
      <c r="H50" s="6"/>
      <c r="I50" s="6"/>
      <c r="J50" s="6"/>
      <c r="K50" s="6"/>
      <c r="L50" s="6"/>
    </row>
    <row r="51" spans="7:12" ht="15.75" customHeight="1" x14ac:dyDescent="0.25">
      <c r="G51" s="6"/>
      <c r="H51" s="6"/>
      <c r="I51" s="6"/>
      <c r="J51" s="6"/>
      <c r="K51" s="6"/>
      <c r="L51" s="6"/>
    </row>
    <row r="52" spans="7:12" ht="15.75" customHeight="1" x14ac:dyDescent="0.2"/>
    <row r="53" spans="7:12" ht="15.75" customHeight="1" x14ac:dyDescent="0.2"/>
    <row r="54" spans="7:12" ht="15.75" customHeight="1" x14ac:dyDescent="0.2"/>
    <row r="55" spans="7:12" ht="15.75" customHeight="1" x14ac:dyDescent="0.2"/>
    <row r="56" spans="7:12" ht="15.75" customHeight="1" x14ac:dyDescent="0.2"/>
    <row r="57" spans="7:12" ht="15.75" customHeight="1" x14ac:dyDescent="0.2"/>
    <row r="58" spans="7:12" ht="15.75" customHeight="1" x14ac:dyDescent="0.2"/>
    <row r="59" spans="7:12" ht="15.75" customHeight="1" x14ac:dyDescent="0.2"/>
    <row r="60" spans="7:12" ht="15.75" customHeight="1" x14ac:dyDescent="0.2"/>
    <row r="61" spans="7:12" ht="15.75" customHeight="1" x14ac:dyDescent="0.2"/>
    <row r="62" spans="7:12" ht="15.75" customHeight="1" x14ac:dyDescent="0.2"/>
    <row r="63" spans="7:12" ht="15.75" customHeight="1" x14ac:dyDescent="0.2"/>
    <row r="64" spans="7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27.375" customWidth="1"/>
    <col min="2" max="26" width="7.625" customWidth="1"/>
  </cols>
  <sheetData>
    <row r="1" spans="1:7" x14ac:dyDescent="0.25">
      <c r="A1" s="1" t="s">
        <v>0</v>
      </c>
    </row>
    <row r="2" spans="1:7" x14ac:dyDescent="0.25">
      <c r="A2" s="1" t="s">
        <v>83</v>
      </c>
    </row>
    <row r="3" spans="1:7" x14ac:dyDescent="0.25">
      <c r="A3" s="2" t="s">
        <v>2</v>
      </c>
    </row>
    <row r="4" spans="1:7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</row>
    <row r="5" spans="1:7" x14ac:dyDescent="0.25">
      <c r="A5" s="2" t="s">
        <v>84</v>
      </c>
      <c r="B5" s="25">
        <f>'2'!B25/'1'!B19</f>
        <v>5.1817643036596771E-2</v>
      </c>
      <c r="C5" s="25">
        <f>'2'!C25/'1'!C19</f>
        <v>4.6639656204685111E-2</v>
      </c>
      <c r="D5" s="25">
        <f>'2'!D25/'1'!D19</f>
        <v>4.5640135609533242E-2</v>
      </c>
      <c r="E5" s="25">
        <f>'2'!E25/'1'!E19</f>
        <v>2.521251900522414E-2</v>
      </c>
      <c r="F5" s="25">
        <f>'2'!F25/'1'!F19</f>
        <v>1.9538908544974833E-2</v>
      </c>
      <c r="G5" s="25"/>
    </row>
    <row r="6" spans="1:7" x14ac:dyDescent="0.25">
      <c r="A6" s="2" t="s">
        <v>85</v>
      </c>
      <c r="B6" s="25">
        <f>'2'!B25/'1'!B38</f>
        <v>9.3515006592858649E-2</v>
      </c>
      <c r="C6" s="25">
        <f>'2'!C25/'1'!C38</f>
        <v>7.3817809202238821E-2</v>
      </c>
      <c r="D6" s="25">
        <f>'2'!D25/'1'!D38</f>
        <v>6.1570016150642254E-2</v>
      </c>
      <c r="E6" s="25">
        <f>'2'!E25/'1'!E38</f>
        <v>3.9385372847057967E-2</v>
      </c>
      <c r="F6" s="25">
        <f>'2'!F25/'1'!F38</f>
        <v>3.6578976661477296E-2</v>
      </c>
      <c r="G6" s="25"/>
    </row>
    <row r="7" spans="1:7" x14ac:dyDescent="0.25">
      <c r="A7" s="2" t="s">
        <v>86</v>
      </c>
      <c r="B7" s="25">
        <f>'1'!B24/'1'!B38</f>
        <v>7.4465060056211771E-2</v>
      </c>
      <c r="C7" s="25">
        <f>'1'!C24/'1'!C38</f>
        <v>3.1157367011006975E-2</v>
      </c>
      <c r="D7" s="25">
        <f>'1'!D24/'1'!D38</f>
        <v>3.3193639210580245E-2</v>
      </c>
      <c r="E7" s="25">
        <f>'1'!E24/'1'!E38</f>
        <v>0.22588844263899241</v>
      </c>
      <c r="F7" s="25">
        <f>'1'!F24/'1'!F38</f>
        <v>0.23733412543954613</v>
      </c>
      <c r="G7" s="25"/>
    </row>
    <row r="8" spans="1:7" x14ac:dyDescent="0.25">
      <c r="A8" s="2" t="s">
        <v>87</v>
      </c>
      <c r="B8" s="22">
        <f>'1'!B10/'1'!B27</f>
        <v>1.2237462986222072</v>
      </c>
      <c r="C8" s="22">
        <f>'1'!C10/'1'!C27</f>
        <v>1.2794954339407727</v>
      </c>
      <c r="D8" s="22">
        <f>'1'!D10/'1'!D27</f>
        <v>2.6841276649128751</v>
      </c>
      <c r="E8" s="22">
        <f>'1'!E10/'1'!E27</f>
        <v>2.9200653094664246</v>
      </c>
      <c r="F8" s="22">
        <f>'1'!F10/'1'!F27</f>
        <v>1.589463680535145</v>
      </c>
      <c r="G8" s="22"/>
    </row>
    <row r="9" spans="1:7" x14ac:dyDescent="0.25">
      <c r="A9" s="2" t="s">
        <v>88</v>
      </c>
      <c r="B9" s="25">
        <f>'2'!B25/'2'!B5</f>
        <v>0.10153808202620095</v>
      </c>
      <c r="C9" s="25">
        <f>'2'!C25/'2'!C5</f>
        <v>8.9881734628012869E-2</v>
      </c>
      <c r="D9" s="25">
        <f>'2'!D25/'2'!D5</f>
        <v>0.10599555224807594</v>
      </c>
      <c r="E9" s="25">
        <f>'2'!E25/'2'!E5</f>
        <v>0.12946526108639722</v>
      </c>
      <c r="F9" s="25">
        <f>'2'!F25/'2'!F5</f>
        <v>0.10672806055611067</v>
      </c>
      <c r="G9" s="25"/>
    </row>
    <row r="10" spans="1:7" x14ac:dyDescent="0.25">
      <c r="A10" s="2" t="s">
        <v>89</v>
      </c>
      <c r="B10" s="25">
        <f>'2'!B13/'2'!B5</f>
        <v>0.16571715143033838</v>
      </c>
      <c r="C10" s="25">
        <f>'2'!C13/'2'!C5</f>
        <v>0.16766410709654564</v>
      </c>
      <c r="D10" s="25">
        <f>'2'!D13/'2'!D5</f>
        <v>0.17532918912742768</v>
      </c>
      <c r="E10" s="25">
        <f>'2'!E13/'2'!E5</f>
        <v>0.13107411976685876</v>
      </c>
      <c r="F10" s="25">
        <f>'2'!F13/'2'!F5</f>
        <v>0.12846007688138852</v>
      </c>
      <c r="G10" s="25"/>
    </row>
    <row r="11" spans="1:7" x14ac:dyDescent="0.25">
      <c r="A11" s="2" t="s">
        <v>90</v>
      </c>
      <c r="B11" s="25">
        <f>'2'!B25/('1'!B38+'1'!B24)</f>
        <v>8.7034013547137884E-2</v>
      </c>
      <c r="C11" s="25">
        <f>'2'!C25/('1'!C38+'1'!C24)</f>
        <v>7.1587336292047124E-2</v>
      </c>
      <c r="D11" s="25">
        <f>'2'!D25/('1'!D38+'1'!D24)</f>
        <v>5.9591942704646642E-2</v>
      </c>
      <c r="E11" s="25">
        <f>'2'!E25/('1'!E38+'1'!E24)</f>
        <v>3.2128023625275684E-2</v>
      </c>
      <c r="F11" s="25">
        <f>'2'!F25/('1'!F38+'1'!F24)</f>
        <v>2.9562731609364696E-2</v>
      </c>
      <c r="G11" s="2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2020-04-12T16:14:48Z</dcterms:modified>
</cp:coreProperties>
</file>