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41" i="1" l="1"/>
  <c r="C41" i="1" l="1"/>
  <c r="D41" i="1"/>
  <c r="E41" i="1"/>
  <c r="F41" i="1"/>
  <c r="G41" i="1"/>
  <c r="C27" i="1"/>
  <c r="D27" i="1"/>
  <c r="E27" i="1"/>
  <c r="F27" i="1"/>
  <c r="G27" i="1"/>
  <c r="B27" i="1"/>
  <c r="D10" i="1"/>
  <c r="E10" i="1"/>
  <c r="C29" i="3"/>
  <c r="D29" i="3"/>
  <c r="E29" i="3"/>
  <c r="F29" i="3"/>
  <c r="G29" i="3"/>
  <c r="C27" i="3"/>
  <c r="D27" i="3"/>
  <c r="E27" i="3"/>
  <c r="F27" i="3"/>
  <c r="G27" i="3"/>
  <c r="C25" i="3"/>
  <c r="D25" i="3"/>
  <c r="E25" i="3"/>
  <c r="F25" i="3"/>
  <c r="G25" i="3"/>
  <c r="C22" i="3"/>
  <c r="D22" i="3"/>
  <c r="E22" i="3"/>
  <c r="F22" i="3"/>
  <c r="G22" i="3"/>
  <c r="C11" i="3"/>
  <c r="D11" i="3"/>
  <c r="E11" i="3"/>
  <c r="F11" i="3"/>
  <c r="G11" i="3"/>
  <c r="C31" i="2"/>
  <c r="D31" i="2"/>
  <c r="E31" i="2"/>
  <c r="F31" i="2"/>
  <c r="G31" i="2"/>
  <c r="B31" i="2"/>
  <c r="C28" i="2"/>
  <c r="D28" i="2"/>
  <c r="E28" i="2"/>
  <c r="F28" i="2"/>
  <c r="G28" i="2"/>
  <c r="B28" i="2"/>
  <c r="C27" i="2" l="1"/>
  <c r="D27" i="2"/>
  <c r="E27" i="2"/>
  <c r="F27" i="2"/>
  <c r="G27" i="2"/>
  <c r="C14" i="2"/>
  <c r="D14" i="2"/>
  <c r="E14" i="2"/>
  <c r="F14" i="2"/>
  <c r="G14" i="2"/>
  <c r="C12" i="2"/>
  <c r="D12" i="2"/>
  <c r="E12" i="2"/>
  <c r="F12" i="2"/>
  <c r="G12" i="2"/>
  <c r="C8" i="2"/>
  <c r="D8" i="2"/>
  <c r="E8" i="2"/>
  <c r="F8" i="2"/>
  <c r="G8" i="2"/>
  <c r="C42" i="1"/>
  <c r="B42" i="1"/>
  <c r="F42" i="1"/>
  <c r="G42" i="1"/>
  <c r="C25" i="1"/>
  <c r="F25" i="1"/>
  <c r="G25" i="1"/>
  <c r="C18" i="1"/>
  <c r="D18" i="1"/>
  <c r="E18" i="1"/>
  <c r="F18" i="1"/>
  <c r="G18" i="1"/>
  <c r="C12" i="1"/>
  <c r="E12" i="1"/>
  <c r="E25" i="1" s="1"/>
  <c r="E42" i="1" s="1"/>
  <c r="F12" i="1"/>
  <c r="G12" i="1"/>
  <c r="C10" i="1"/>
  <c r="D12" i="1"/>
  <c r="D43" i="1" s="1"/>
  <c r="F10" i="1"/>
  <c r="G10" i="1"/>
  <c r="D25" i="1" l="1"/>
  <c r="D42" i="1" s="1"/>
  <c r="G32" i="3"/>
  <c r="G31" i="3"/>
  <c r="G20" i="3"/>
  <c r="G18" i="3"/>
  <c r="G34" i="2"/>
  <c r="G33" i="2"/>
  <c r="G44" i="1"/>
  <c r="G43" i="1" l="1"/>
  <c r="C44" i="1"/>
  <c r="D44" i="1"/>
  <c r="E44" i="1"/>
  <c r="F44" i="1"/>
  <c r="B44" i="1"/>
  <c r="F33" i="2" l="1"/>
  <c r="C31" i="3"/>
  <c r="B14" i="3"/>
  <c r="B22" i="3" s="1"/>
  <c r="B25" i="3"/>
  <c r="B11" i="3"/>
  <c r="B31" i="3" s="1"/>
  <c r="B8" i="2"/>
  <c r="B12" i="2" s="1"/>
  <c r="C19" i="2"/>
  <c r="B19" i="2"/>
  <c r="B17" i="2"/>
  <c r="B14" i="2" s="1"/>
  <c r="B27" i="3" l="1"/>
  <c r="B29" i="3" s="1"/>
  <c r="C33" i="2"/>
  <c r="B27" i="2"/>
  <c r="E43" i="1"/>
  <c r="C43" i="1"/>
  <c r="B18" i="1"/>
  <c r="B10" i="1"/>
  <c r="B12" i="1" s="1"/>
  <c r="B43" i="1" s="1"/>
  <c r="B33" i="2" l="1"/>
  <c r="B25" i="1"/>
  <c r="E31" i="3"/>
  <c r="F31" i="3"/>
  <c r="D31" i="3"/>
  <c r="E33" i="2"/>
  <c r="D33" i="2"/>
  <c r="F43" i="1"/>
</calcChain>
</file>

<file path=xl/sharedStrings.xml><?xml version="1.0" encoding="utf-8"?>
<sst xmlns="http://schemas.openxmlformats.org/spreadsheetml/2006/main" count="106" uniqueCount="88">
  <si>
    <t>Reliance Insurance Limited</t>
  </si>
  <si>
    <t>Revaluation Reserve</t>
  </si>
  <si>
    <t>-</t>
  </si>
  <si>
    <t>Reserve &amp; Surplus</t>
  </si>
  <si>
    <t>Deposit Premium</t>
  </si>
  <si>
    <t>Deferred Liability For Gratuity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</si>
  <si>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</si>
  <si>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</si>
  <si>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</si>
  <si>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</si>
  <si>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Outstanding Refundable Premium</t>
  </si>
  <si>
    <t>Unclaimed Dividend</t>
  </si>
  <si>
    <t>Deferred Tax</t>
  </si>
  <si>
    <t>Investment (At cost)</t>
  </si>
  <si>
    <t>Inventories</t>
  </si>
  <si>
    <t>Interest Receivable Account</t>
  </si>
  <si>
    <t>Deferred Tax Assets</t>
  </si>
  <si>
    <t>Interest, Dividend &amp; Rent Outstanding</t>
  </si>
  <si>
    <t>Amount Due From Other Persons Or Bodies Carrying On Insurance Business</t>
  </si>
  <si>
    <t>Premium Control Accounts</t>
  </si>
  <si>
    <t>Sundry Debtors</t>
  </si>
  <si>
    <t>Cash &amp; Bank Balances</t>
  </si>
  <si>
    <t>Property, Plant &amp; Equipments / Other fixed assets</t>
  </si>
  <si>
    <t>Stock Of Printing Materials At Cost</t>
  </si>
  <si>
    <t>Fixed Assets</t>
  </si>
  <si>
    <t>Income Statement</t>
  </si>
  <si>
    <t>Interest And Dividend Income</t>
  </si>
  <si>
    <t>Other Income/ Misc Income</t>
  </si>
  <si>
    <t>Profit/Loss Transferred From:</t>
  </si>
  <si>
    <t>Fire Revenue Account</t>
  </si>
  <si>
    <t>Marine Revenue Account</t>
  </si>
  <si>
    <t>Miscellaneous Revenue Account</t>
  </si>
  <si>
    <t>Advertisement &amp; Publicity</t>
  </si>
  <si>
    <t>Bonus</t>
  </si>
  <si>
    <t>Securities Services</t>
  </si>
  <si>
    <t>Directors Fee</t>
  </si>
  <si>
    <t>Audit Fees</t>
  </si>
  <si>
    <t>Employee Contribution To P.F.</t>
  </si>
  <si>
    <t>Legal &amp; Professional Fees</t>
  </si>
  <si>
    <t>Donation</t>
  </si>
  <si>
    <t>Subscription</t>
  </si>
  <si>
    <t>Depreciation</t>
  </si>
  <si>
    <t>Registration &amp; Renewal</t>
  </si>
  <si>
    <t>VAT Paid</t>
  </si>
  <si>
    <t>TDS &amp; VDS Paid</t>
  </si>
  <si>
    <t>Collection From Premium &amp; Other Income</t>
  </si>
  <si>
    <t>Income Tax Paid</t>
  </si>
  <si>
    <t>Payment For Management Exp. Re-Insurance &amp; Claim</t>
  </si>
  <si>
    <t>Acquisition Of Fixed Asset</t>
  </si>
  <si>
    <t>Purchase Of Fixed Assets (Addition)</t>
  </si>
  <si>
    <t>Disposal Of Fixed Assets</t>
  </si>
  <si>
    <t>Disposal Of Investment</t>
  </si>
  <si>
    <t>Investment Made</t>
  </si>
  <si>
    <t>Redeemption Of Zero Coupon Bond</t>
  </si>
  <si>
    <t>Interest Received</t>
  </si>
  <si>
    <t>Investment In Bond/ Mutual Funds</t>
  </si>
  <si>
    <t>Dividend Received</t>
  </si>
  <si>
    <t>Dividend Paid</t>
  </si>
  <si>
    <t>Long Term investment</t>
  </si>
  <si>
    <t>Fees and charges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</si>
  <si>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</si>
  <si>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</si>
  <si>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</si>
  <si>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</si>
  <si>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</si>
  <si>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</si>
  <si>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</si>
  <si>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</si>
  <si>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</si>
  <si>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</si>
  <si>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</si>
  <si>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</si>
  <si>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</si>
  <si>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</si>
  <si>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</si>
  <si>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</si>
  <si>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</si>
  <si>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</si>
  <si>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</si>
  <si>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</si>
  <si>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</si>
  <si>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</si>
  <si>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</si>
  <si>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</si>
  <si>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</si>
  <si>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Provision for Taxation</t>
  </si>
  <si>
    <t>Current</t>
  </si>
  <si>
    <t>Defered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</si>
</sst>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right" wrapText="1"/>
    </xf>
    <xf numFmtId="0" fontId="5" fillId="0" borderId="4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5" xfId="0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5" fillId="0" borderId="0" xfId="0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4" fontId="6" fillId="0" borderId="0" xfId="0" applyNumberFormat="1" applyFont="1" applyFill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8" fillId="0" borderId="0" xfId="1" applyNumberFormat="1" applyFont="1"/>
    <xf numFmtId="0" fontId="8" fillId="0" borderId="0" xfId="0" applyFont="1" applyFill="1" applyAlignment="1">
      <alignment horizontal="right" vertical="top" wrapText="1"/>
    </xf>
    <xf numFmtId="0" fontId="8" fillId="0" borderId="5" xfId="0" applyFont="1" applyFill="1" applyBorder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4" fontId="9" fillId="2" borderId="8" xfId="0" applyNumberFormat="1" applyFont="1" applyFill="1" applyBorder="1" applyAlignment="1">
      <alignment horizontal="right" vertical="top" wrapText="1"/>
    </xf>
    <xf numFmtId="4" fontId="9" fillId="2" borderId="9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7" fillId="0" borderId="1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0" xfId="0" applyFont="1"/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2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7" fillId="0" borderId="0" xfId="0" applyFont="1"/>
    <xf numFmtId="0" fontId="3" fillId="0" borderId="11" xfId="0" applyFont="1" applyBorder="1" applyAlignment="1">
      <alignment vertical="top" wrapText="1"/>
    </xf>
    <xf numFmtId="0" fontId="3" fillId="0" borderId="12" xfId="0" applyFont="1" applyBorder="1"/>
    <xf numFmtId="0" fontId="3" fillId="0" borderId="0" xfId="0" applyFont="1" applyBorder="1"/>
    <xf numFmtId="3" fontId="0" fillId="0" borderId="0" xfId="0" applyNumberFormat="1" applyFont="1"/>
    <xf numFmtId="164" fontId="5" fillId="0" borderId="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right" wrapText="1"/>
    </xf>
    <xf numFmtId="164" fontId="5" fillId="0" borderId="5" xfId="1" applyNumberFormat="1" applyFont="1" applyFill="1" applyBorder="1" applyAlignment="1">
      <alignment horizontal="right" wrapText="1"/>
    </xf>
    <xf numFmtId="164" fontId="0" fillId="0" borderId="0" xfId="1" applyNumberFormat="1" applyFont="1"/>
    <xf numFmtId="164" fontId="6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7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Border="1" applyAlignment="1">
      <alignment vertical="top" wrapText="1"/>
    </xf>
    <xf numFmtId="164" fontId="7" fillId="0" borderId="7" xfId="1" applyNumberFormat="1" applyFont="1" applyFill="1" applyBorder="1" applyAlignment="1">
      <alignment vertical="top" wrapText="1"/>
    </xf>
    <xf numFmtId="164" fontId="7" fillId="0" borderId="7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Alignment="1">
      <alignment horizontal="center"/>
    </xf>
    <xf numFmtId="43" fontId="6" fillId="0" borderId="7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/>
    <xf numFmtId="164" fontId="6" fillId="0" borderId="0" xfId="1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41" sqref="B41"/>
    </sheetView>
  </sheetViews>
  <sheetFormatPr defaultRowHeight="15" x14ac:dyDescent="0.25"/>
  <cols>
    <col min="1" max="1" width="39.85546875" style="2" customWidth="1"/>
    <col min="2" max="3" width="17" style="2" customWidth="1"/>
    <col min="4" max="5" width="19.42578125" style="2" bestFit="1" customWidth="1"/>
    <col min="6" max="7" width="18.42578125" style="2" bestFit="1" customWidth="1"/>
    <col min="8" max="16384" width="9.140625" style="2"/>
  </cols>
  <sheetData>
    <row r="1" spans="1:7" ht="18.75" x14ac:dyDescent="0.3">
      <c r="A1" s="3" t="s">
        <v>0</v>
      </c>
      <c r="B1" s="3"/>
      <c r="C1" s="3"/>
    </row>
    <row r="2" spans="1:7" x14ac:dyDescent="0.25">
      <c r="A2" s="42" t="s">
        <v>60</v>
      </c>
    </row>
    <row r="3" spans="1:7" ht="15.75" thickBot="1" x14ac:dyDescent="0.3">
      <c r="A3" s="42" t="s">
        <v>61</v>
      </c>
    </row>
    <row r="4" spans="1:7" ht="15.75" x14ac:dyDescent="0.25">
      <c r="A4" s="4"/>
      <c r="B4" s="5">
        <v>2013</v>
      </c>
      <c r="C4" s="5">
        <v>2014</v>
      </c>
      <c r="D4" s="6">
        <v>2015</v>
      </c>
      <c r="E4" s="6">
        <v>2016</v>
      </c>
      <c r="F4" s="7">
        <v>2017</v>
      </c>
      <c r="G4" s="44">
        <v>2018</v>
      </c>
    </row>
    <row r="5" spans="1:7" ht="15.75" x14ac:dyDescent="0.25">
      <c r="A5" s="46" t="s">
        <v>62</v>
      </c>
      <c r="B5" s="43"/>
      <c r="C5" s="43"/>
      <c r="D5" s="44"/>
      <c r="E5" s="44"/>
      <c r="F5" s="45"/>
    </row>
    <row r="6" spans="1:7" ht="15.75" x14ac:dyDescent="0.25">
      <c r="A6" s="47"/>
      <c r="B6" s="58"/>
      <c r="C6" s="58"/>
      <c r="D6" s="59"/>
      <c r="E6" s="59"/>
      <c r="F6" s="60"/>
      <c r="G6" s="61"/>
    </row>
    <row r="7" spans="1:7" ht="15.75" x14ac:dyDescent="0.25">
      <c r="A7" s="48" t="s">
        <v>63</v>
      </c>
      <c r="B7" s="58"/>
      <c r="C7" s="58"/>
      <c r="D7" s="59"/>
      <c r="E7" s="59"/>
      <c r="F7" s="60"/>
      <c r="G7" s="61"/>
    </row>
    <row r="8" spans="1:7" ht="15.75" x14ac:dyDescent="0.25">
      <c r="A8" s="49" t="s">
        <v>64</v>
      </c>
      <c r="B8" s="18">
        <v>519497550</v>
      </c>
      <c r="C8" s="18">
        <v>597422180</v>
      </c>
      <c r="D8" s="33">
        <v>687035500</v>
      </c>
      <c r="E8" s="33">
        <v>790090820</v>
      </c>
      <c r="F8" s="61">
        <v>869099900</v>
      </c>
      <c r="G8" s="61">
        <v>956009890</v>
      </c>
    </row>
    <row r="9" spans="1:7" ht="15.75" x14ac:dyDescent="0.25">
      <c r="A9" s="49" t="s">
        <v>1</v>
      </c>
      <c r="B9" s="18"/>
      <c r="C9" s="18"/>
      <c r="D9" s="33"/>
      <c r="E9" s="33"/>
      <c r="F9" s="61"/>
      <c r="G9" s="61"/>
    </row>
    <row r="10" spans="1:7" ht="15.75" x14ac:dyDescent="0.25">
      <c r="A10" s="49" t="s">
        <v>65</v>
      </c>
      <c r="B10" s="35">
        <f>B11</f>
        <v>2851498563</v>
      </c>
      <c r="C10" s="35">
        <f t="shared" ref="C10:G10" si="0">C11</f>
        <v>3313972384</v>
      </c>
      <c r="D10" s="35">
        <f t="shared" ref="D10" si="1">D11</f>
        <v>3469087768</v>
      </c>
      <c r="E10" s="35">
        <f t="shared" ref="E10" si="2">E11</f>
        <v>3619209076</v>
      </c>
      <c r="F10" s="35">
        <f t="shared" si="0"/>
        <v>4747709878</v>
      </c>
      <c r="G10" s="35">
        <f t="shared" si="0"/>
        <v>4858082133</v>
      </c>
    </row>
    <row r="11" spans="1:7" ht="15.75" x14ac:dyDescent="0.25">
      <c r="A11" s="8" t="s">
        <v>3</v>
      </c>
      <c r="B11" s="18">
        <v>2851498563</v>
      </c>
      <c r="C11" s="18">
        <v>3313972384</v>
      </c>
      <c r="D11" s="33">
        <v>3469087768</v>
      </c>
      <c r="E11" s="33">
        <v>3619209076</v>
      </c>
      <c r="F11" s="61">
        <v>4747709878</v>
      </c>
      <c r="G11" s="61">
        <v>4858082133</v>
      </c>
    </row>
    <row r="12" spans="1:7" ht="15.75" x14ac:dyDescent="0.25">
      <c r="A12" s="13"/>
      <c r="B12" s="35">
        <f>B10+B8</f>
        <v>3370996113</v>
      </c>
      <c r="C12" s="35">
        <f t="shared" ref="C12:G12" si="3">C10+C8</f>
        <v>3911394564</v>
      </c>
      <c r="D12" s="35">
        <f t="shared" si="3"/>
        <v>4156123268</v>
      </c>
      <c r="E12" s="35">
        <f t="shared" si="3"/>
        <v>4409299896</v>
      </c>
      <c r="F12" s="35">
        <f t="shared" si="3"/>
        <v>5616809778</v>
      </c>
      <c r="G12" s="35">
        <f t="shared" si="3"/>
        <v>5814092023</v>
      </c>
    </row>
    <row r="13" spans="1:7" ht="15.75" x14ac:dyDescent="0.25">
      <c r="A13" s="13"/>
      <c r="B13" s="35"/>
      <c r="C13" s="35"/>
      <c r="D13" s="63"/>
      <c r="E13" s="63"/>
      <c r="F13" s="62"/>
      <c r="G13" s="61"/>
    </row>
    <row r="14" spans="1:7" ht="15.75" x14ac:dyDescent="0.25">
      <c r="A14" s="49" t="s">
        <v>66</v>
      </c>
      <c r="B14" s="35">
        <v>282444612</v>
      </c>
      <c r="C14" s="35">
        <v>372061821</v>
      </c>
      <c r="D14" s="63">
        <v>359165944</v>
      </c>
      <c r="E14" s="63">
        <v>386873034</v>
      </c>
      <c r="F14" s="61">
        <v>506752911</v>
      </c>
      <c r="G14" s="61">
        <v>540372387</v>
      </c>
    </row>
    <row r="15" spans="1:7" ht="15.75" x14ac:dyDescent="0.25">
      <c r="A15" s="49" t="s">
        <v>4</v>
      </c>
      <c r="B15" s="35">
        <v>251753177</v>
      </c>
      <c r="C15" s="35">
        <v>397831452</v>
      </c>
      <c r="D15" s="63">
        <v>527001031</v>
      </c>
      <c r="E15" s="63">
        <v>339938970</v>
      </c>
      <c r="F15" s="61">
        <v>268758179</v>
      </c>
      <c r="G15" s="61">
        <v>303367185</v>
      </c>
    </row>
    <row r="16" spans="1:7" ht="15.75" x14ac:dyDescent="0.25">
      <c r="A16" s="49" t="s">
        <v>5</v>
      </c>
      <c r="B16" s="35">
        <v>54614110</v>
      </c>
      <c r="C16" s="35">
        <v>10600000</v>
      </c>
      <c r="D16" s="63">
        <v>10600000</v>
      </c>
      <c r="E16" s="63">
        <v>10600000</v>
      </c>
      <c r="F16" s="61"/>
      <c r="G16" s="61"/>
    </row>
    <row r="17" spans="1:7" ht="15.75" x14ac:dyDescent="0.25">
      <c r="A17" s="49"/>
      <c r="B17" s="35"/>
      <c r="C17" s="35"/>
      <c r="D17" s="63"/>
      <c r="E17" s="63"/>
      <c r="F17" s="34"/>
      <c r="G17" s="61"/>
    </row>
    <row r="18" spans="1:7" ht="15.75" x14ac:dyDescent="0.25">
      <c r="A18" s="49" t="s">
        <v>6</v>
      </c>
      <c r="B18" s="35">
        <f>SUM(B19:B24)</f>
        <v>836573144</v>
      </c>
      <c r="C18" s="35">
        <f t="shared" ref="C18:G18" si="4">SUM(C19:C24)</f>
        <v>1036253706</v>
      </c>
      <c r="D18" s="35">
        <f t="shared" si="4"/>
        <v>1259192737</v>
      </c>
      <c r="E18" s="35">
        <f t="shared" si="4"/>
        <v>1452740633</v>
      </c>
      <c r="F18" s="35">
        <f t="shared" si="4"/>
        <v>1838425998</v>
      </c>
      <c r="G18" s="35">
        <f t="shared" si="4"/>
        <v>2146669458</v>
      </c>
    </row>
    <row r="19" spans="1:7" ht="31.5" x14ac:dyDescent="0.25">
      <c r="A19" s="8" t="s">
        <v>7</v>
      </c>
      <c r="B19" s="18">
        <v>196262490</v>
      </c>
      <c r="C19" s="18">
        <v>190505079</v>
      </c>
      <c r="D19" s="33">
        <v>234123534</v>
      </c>
      <c r="E19" s="33">
        <v>236724871</v>
      </c>
      <c r="F19" s="61">
        <v>272020654</v>
      </c>
      <c r="G19" s="61">
        <v>337429561</v>
      </c>
    </row>
    <row r="20" spans="1:7" ht="31.5" x14ac:dyDescent="0.25">
      <c r="A20" s="8" t="s">
        <v>8</v>
      </c>
      <c r="B20" s="18">
        <v>120199981</v>
      </c>
      <c r="C20" s="18">
        <v>55696801</v>
      </c>
      <c r="D20" s="33">
        <v>63919528</v>
      </c>
      <c r="E20" s="33">
        <v>162920447</v>
      </c>
      <c r="F20" s="61">
        <v>244984232</v>
      </c>
      <c r="G20" s="61">
        <v>272200567</v>
      </c>
    </row>
    <row r="21" spans="1:7" ht="15.75" x14ac:dyDescent="0.25">
      <c r="A21" s="8" t="s">
        <v>9</v>
      </c>
      <c r="B21" s="18">
        <v>517286277</v>
      </c>
      <c r="C21" s="18">
        <v>785657562</v>
      </c>
      <c r="D21" s="33">
        <v>946354224</v>
      </c>
      <c r="E21" s="33">
        <v>1027595904</v>
      </c>
      <c r="F21" s="61">
        <v>1078632981</v>
      </c>
      <c r="G21" s="61">
        <v>1193798486</v>
      </c>
    </row>
    <row r="22" spans="1:7" ht="15.75" x14ac:dyDescent="0.25">
      <c r="A22" s="8" t="s">
        <v>10</v>
      </c>
      <c r="B22" s="18">
        <v>1170933</v>
      </c>
      <c r="C22" s="18">
        <v>1905939</v>
      </c>
      <c r="D22" s="33">
        <v>1409461</v>
      </c>
      <c r="E22" s="33">
        <v>12171401</v>
      </c>
      <c r="F22" s="61">
        <v>3558018</v>
      </c>
      <c r="G22" s="61">
        <v>3580807</v>
      </c>
    </row>
    <row r="23" spans="1:7" ht="15.75" x14ac:dyDescent="0.25">
      <c r="A23" s="8" t="s">
        <v>11</v>
      </c>
      <c r="B23" s="18">
        <v>1653463</v>
      </c>
      <c r="C23" s="18">
        <v>2488325</v>
      </c>
      <c r="D23" s="33">
        <v>5265190</v>
      </c>
      <c r="E23" s="33">
        <v>3817670</v>
      </c>
      <c r="F23" s="61">
        <v>5032611</v>
      </c>
      <c r="G23" s="61">
        <v>9526308</v>
      </c>
    </row>
    <row r="24" spans="1:7" ht="15.75" x14ac:dyDescent="0.25">
      <c r="A24" s="8" t="s">
        <v>12</v>
      </c>
      <c r="B24" s="18"/>
      <c r="C24" s="18"/>
      <c r="D24" s="33">
        <v>8120800</v>
      </c>
      <c r="E24" s="33">
        <v>9510340</v>
      </c>
      <c r="F24" s="61">
        <v>234197502</v>
      </c>
      <c r="G24" s="61">
        <v>330133729</v>
      </c>
    </row>
    <row r="25" spans="1:7" ht="15.75" x14ac:dyDescent="0.25">
      <c r="A25" s="13"/>
      <c r="B25" s="35">
        <f>B18+B16+B15+B14+B12</f>
        <v>4796381156</v>
      </c>
      <c r="C25" s="35">
        <f t="shared" ref="C25:G25" si="5">C18+C16+C15+C14+C12</f>
        <v>5728141543</v>
      </c>
      <c r="D25" s="35">
        <f t="shared" si="5"/>
        <v>6312082980</v>
      </c>
      <c r="E25" s="35">
        <f t="shared" si="5"/>
        <v>6599452533</v>
      </c>
      <c r="F25" s="35">
        <f t="shared" si="5"/>
        <v>8230746866</v>
      </c>
      <c r="G25" s="35">
        <f t="shared" si="5"/>
        <v>8804501053</v>
      </c>
    </row>
    <row r="26" spans="1:7" ht="15.75" x14ac:dyDescent="0.25">
      <c r="A26" s="50" t="s">
        <v>67</v>
      </c>
      <c r="B26" s="35"/>
      <c r="C26" s="35"/>
      <c r="D26" s="63"/>
      <c r="E26" s="63"/>
      <c r="F26" s="62"/>
      <c r="G26" s="61"/>
    </row>
    <row r="27" spans="1:7" ht="15.75" x14ac:dyDescent="0.25">
      <c r="A27" s="51" t="s">
        <v>13</v>
      </c>
      <c r="B27" s="35">
        <f>B28</f>
        <v>1301274142</v>
      </c>
      <c r="C27" s="35">
        <f t="shared" ref="C27:G27" si="6">C28</f>
        <v>1766041934</v>
      </c>
      <c r="D27" s="35">
        <f t="shared" si="6"/>
        <v>1859685715</v>
      </c>
      <c r="E27" s="35">
        <f t="shared" si="6"/>
        <v>2051374472</v>
      </c>
      <c r="F27" s="35">
        <f t="shared" si="6"/>
        <v>3246257754</v>
      </c>
      <c r="G27" s="35">
        <f t="shared" si="6"/>
        <v>2751273353</v>
      </c>
    </row>
    <row r="28" spans="1:7" ht="15.75" x14ac:dyDescent="0.25">
      <c r="A28" s="8" t="s">
        <v>58</v>
      </c>
      <c r="B28" s="18">
        <v>1301274142</v>
      </c>
      <c r="C28" s="18">
        <v>1766041934</v>
      </c>
      <c r="D28" s="33">
        <v>1859685715</v>
      </c>
      <c r="E28" s="33">
        <v>2051374472</v>
      </c>
      <c r="F28" s="62">
        <v>3246257754</v>
      </c>
      <c r="G28" s="61">
        <v>2751273353</v>
      </c>
    </row>
    <row r="29" spans="1:7" ht="15.75" x14ac:dyDescent="0.25">
      <c r="A29" s="8"/>
      <c r="B29" s="18"/>
      <c r="C29" s="18"/>
      <c r="D29" s="33"/>
      <c r="E29" s="33"/>
      <c r="F29" s="71"/>
      <c r="G29" s="61"/>
    </row>
    <row r="30" spans="1:7" ht="15.75" x14ac:dyDescent="0.25">
      <c r="A30" s="8" t="s">
        <v>14</v>
      </c>
      <c r="B30" s="18">
        <v>7534978</v>
      </c>
      <c r="C30" s="18">
        <v>10276047</v>
      </c>
      <c r="D30" s="33">
        <v>7957852</v>
      </c>
      <c r="E30" s="33">
        <v>9951610</v>
      </c>
      <c r="F30" s="61">
        <v>0</v>
      </c>
      <c r="G30" s="61"/>
    </row>
    <row r="31" spans="1:7" ht="15.75" x14ac:dyDescent="0.25">
      <c r="A31" s="8" t="s">
        <v>15</v>
      </c>
      <c r="B31" s="18">
        <v>74840275</v>
      </c>
      <c r="C31" s="18">
        <v>90886757</v>
      </c>
      <c r="D31" s="33" t="s">
        <v>2</v>
      </c>
      <c r="E31" s="33" t="s">
        <v>2</v>
      </c>
      <c r="F31" s="34">
        <v>65967906</v>
      </c>
      <c r="G31" s="61">
        <v>87032781</v>
      </c>
    </row>
    <row r="32" spans="1:7" ht="15.75" x14ac:dyDescent="0.25">
      <c r="A32" s="8" t="s">
        <v>16</v>
      </c>
      <c r="B32" s="18">
        <v>12153213</v>
      </c>
      <c r="C32" s="18">
        <v>7035999</v>
      </c>
      <c r="D32" s="33">
        <v>0</v>
      </c>
      <c r="E32" s="33" t="s">
        <v>2</v>
      </c>
      <c r="F32" s="68" t="s">
        <v>2</v>
      </c>
      <c r="G32" s="61"/>
    </row>
    <row r="33" spans="1:7" ht="15.75" x14ac:dyDescent="0.25">
      <c r="A33" s="8" t="s">
        <v>17</v>
      </c>
      <c r="B33" s="18"/>
      <c r="C33" s="18"/>
      <c r="D33" s="33">
        <v>69742222</v>
      </c>
      <c r="E33" s="33">
        <v>59897090</v>
      </c>
      <c r="F33" s="68" t="s">
        <v>2</v>
      </c>
      <c r="G33" s="61"/>
    </row>
    <row r="34" spans="1:7" ht="31.5" x14ac:dyDescent="0.25">
      <c r="A34" s="8" t="s">
        <v>18</v>
      </c>
      <c r="B34" s="18">
        <v>30816576</v>
      </c>
      <c r="C34" s="18">
        <v>35941224</v>
      </c>
      <c r="D34" s="33">
        <v>174581368</v>
      </c>
      <c r="E34" s="33">
        <v>62259078</v>
      </c>
      <c r="F34" s="34">
        <v>78571956</v>
      </c>
      <c r="G34" s="61">
        <v>92864704</v>
      </c>
    </row>
    <row r="35" spans="1:7" ht="15.75" x14ac:dyDescent="0.25">
      <c r="A35" s="8" t="s">
        <v>19</v>
      </c>
      <c r="B35" s="18">
        <v>38820473</v>
      </c>
      <c r="C35" s="18">
        <v>33974017</v>
      </c>
      <c r="D35" s="33">
        <v>27980041</v>
      </c>
      <c r="E35" s="33">
        <v>41490400</v>
      </c>
      <c r="F35" s="34">
        <v>35772906</v>
      </c>
      <c r="G35" s="61">
        <v>33521911</v>
      </c>
    </row>
    <row r="36" spans="1:7" ht="15.75" x14ac:dyDescent="0.25">
      <c r="A36" s="8" t="s">
        <v>20</v>
      </c>
      <c r="B36" s="18">
        <v>386744366</v>
      </c>
      <c r="C36" s="18">
        <v>516393192</v>
      </c>
      <c r="D36" s="33">
        <v>588979019</v>
      </c>
      <c r="E36" s="33">
        <v>775709042</v>
      </c>
      <c r="F36" s="34">
        <v>1064929304</v>
      </c>
      <c r="G36" s="61">
        <v>1125393295</v>
      </c>
    </row>
    <row r="37" spans="1:7" ht="15.75" x14ac:dyDescent="0.25">
      <c r="A37" s="8" t="s">
        <v>21</v>
      </c>
      <c r="B37" s="18">
        <v>1559302343</v>
      </c>
      <c r="C37" s="18">
        <v>1879441814</v>
      </c>
      <c r="D37" s="33">
        <v>2063424683</v>
      </c>
      <c r="E37" s="33">
        <v>1960689150</v>
      </c>
      <c r="F37" s="34">
        <v>2010910730</v>
      </c>
      <c r="G37" s="61">
        <v>2451653770</v>
      </c>
    </row>
    <row r="38" spans="1:7" ht="15.75" x14ac:dyDescent="0.25">
      <c r="A38" s="8" t="s">
        <v>22</v>
      </c>
      <c r="B38" s="18">
        <v>1378876088</v>
      </c>
      <c r="C38" s="18">
        <v>1380051766</v>
      </c>
      <c r="D38" s="33">
        <v>1432337731</v>
      </c>
      <c r="E38" s="33">
        <v>1419831464</v>
      </c>
      <c r="F38" s="34">
        <v>1415096666</v>
      </c>
      <c r="G38" s="61">
        <v>1913342157</v>
      </c>
    </row>
    <row r="39" spans="1:7" ht="15.75" x14ac:dyDescent="0.25">
      <c r="A39" s="8" t="s">
        <v>23</v>
      </c>
      <c r="B39" s="18"/>
      <c r="C39" s="18"/>
      <c r="D39" s="33" t="s">
        <v>2</v>
      </c>
      <c r="E39" s="33" t="s">
        <v>2</v>
      </c>
      <c r="F39" s="34">
        <v>10131098</v>
      </c>
      <c r="G39" s="61">
        <v>7029069</v>
      </c>
    </row>
    <row r="40" spans="1:7" ht="15.75" x14ac:dyDescent="0.25">
      <c r="A40" s="8" t="s">
        <v>24</v>
      </c>
      <c r="B40" s="18">
        <v>6018702</v>
      </c>
      <c r="C40" s="18">
        <v>8098793</v>
      </c>
      <c r="D40" s="33">
        <v>87394349</v>
      </c>
      <c r="E40" s="33">
        <v>218250227</v>
      </c>
      <c r="F40" s="34">
        <v>303108546</v>
      </c>
      <c r="G40" s="61">
        <v>342390013</v>
      </c>
    </row>
    <row r="41" spans="1:7" ht="15.75" x14ac:dyDescent="0.25">
      <c r="A41" s="13"/>
      <c r="B41" s="35">
        <f>SUM(B30:B40)+B27</f>
        <v>4796381156</v>
      </c>
      <c r="C41" s="35">
        <f t="shared" ref="C41:G41" si="7">SUM(C30:C40)+C27</f>
        <v>5728141543</v>
      </c>
      <c r="D41" s="35">
        <f t="shared" si="7"/>
        <v>6312082980</v>
      </c>
      <c r="E41" s="35">
        <f t="shared" si="7"/>
        <v>6599452533</v>
      </c>
      <c r="F41" s="35">
        <f t="shared" si="7"/>
        <v>8230746866</v>
      </c>
      <c r="G41" s="35">
        <f t="shared" si="7"/>
        <v>8804501053</v>
      </c>
    </row>
    <row r="42" spans="1:7" ht="15.75" x14ac:dyDescent="0.25">
      <c r="A42" s="13"/>
      <c r="B42" s="35">
        <f>B25-B41</f>
        <v>0</v>
      </c>
      <c r="C42" s="35">
        <f t="shared" ref="C42:G42" si="8">C25-C41</f>
        <v>0</v>
      </c>
      <c r="D42" s="35">
        <f t="shared" si="8"/>
        <v>0</v>
      </c>
      <c r="E42" s="35">
        <f t="shared" si="8"/>
        <v>0</v>
      </c>
      <c r="F42" s="35">
        <f t="shared" si="8"/>
        <v>0</v>
      </c>
      <c r="G42" s="35">
        <f t="shared" si="8"/>
        <v>0</v>
      </c>
    </row>
    <row r="43" spans="1:7" ht="16.5" thickBot="1" x14ac:dyDescent="0.3">
      <c r="A43" s="52" t="s">
        <v>68</v>
      </c>
      <c r="B43" s="64">
        <f t="shared" ref="B43:E43" si="9">B12/(B8/10)</f>
        <v>64.889547852535586</v>
      </c>
      <c r="C43" s="64">
        <f t="shared" si="9"/>
        <v>65.471197671301724</v>
      </c>
      <c r="D43" s="64">
        <f>D12/(D8/10)</f>
        <v>60.493573738183834</v>
      </c>
      <c r="E43" s="64">
        <f t="shared" si="9"/>
        <v>55.807506990145768</v>
      </c>
      <c r="F43" s="64">
        <f t="shared" ref="F43:G43" si="10">F12/(F8/10)</f>
        <v>64.627895803462863</v>
      </c>
      <c r="G43" s="69">
        <f t="shared" si="10"/>
        <v>60.816233009890723</v>
      </c>
    </row>
    <row r="44" spans="1:7" ht="15.75" x14ac:dyDescent="0.25">
      <c r="A44" s="52" t="s">
        <v>69</v>
      </c>
      <c r="B44" s="65">
        <f>B8/10</f>
        <v>51949755</v>
      </c>
      <c r="C44" s="65">
        <f t="shared" ref="C44:G44" si="11">C8/10</f>
        <v>59742218</v>
      </c>
      <c r="D44" s="65">
        <f t="shared" si="11"/>
        <v>68703550</v>
      </c>
      <c r="E44" s="65">
        <f t="shared" si="11"/>
        <v>79009082</v>
      </c>
      <c r="F44" s="65">
        <f t="shared" si="11"/>
        <v>86909990</v>
      </c>
      <c r="G44" s="65">
        <f t="shared" si="11"/>
        <v>95600989</v>
      </c>
    </row>
    <row r="45" spans="1:7" ht="16.5" thickBot="1" x14ac:dyDescent="0.3">
      <c r="A45" s="25"/>
      <c r="B45" s="66"/>
      <c r="C45" s="66"/>
      <c r="D45" s="67"/>
      <c r="E45" s="67"/>
      <c r="F45" s="67"/>
      <c r="G45" s="61"/>
    </row>
    <row r="46" spans="1:7" ht="15.75" x14ac:dyDescent="0.25">
      <c r="A46" s="28"/>
      <c r="B46" s="29"/>
      <c r="C46" s="29"/>
      <c r="D46" s="30"/>
      <c r="E46" s="30"/>
      <c r="F46" s="31"/>
    </row>
    <row r="47" spans="1:7" ht="15.75" x14ac:dyDescent="0.25">
      <c r="A47" s="8"/>
      <c r="B47" s="11"/>
      <c r="C47" s="11"/>
      <c r="D47" s="14"/>
      <c r="E47" s="9"/>
      <c r="F47" s="12"/>
    </row>
    <row r="48" spans="1:7" ht="15.75" x14ac:dyDescent="0.25">
      <c r="A48" s="8"/>
      <c r="B48" s="11"/>
      <c r="C48" s="11"/>
      <c r="D48" s="9"/>
      <c r="E48" s="9"/>
      <c r="F48" s="10"/>
    </row>
    <row r="49" spans="1:6" ht="15.75" x14ac:dyDescent="0.25">
      <c r="A49" s="13"/>
      <c r="B49" s="17"/>
      <c r="C49" s="17"/>
      <c r="D49" s="16"/>
      <c r="E49" s="16"/>
      <c r="F49" s="15"/>
    </row>
    <row r="50" spans="1:6" ht="16.5" thickBot="1" x14ac:dyDescent="0.3">
      <c r="A50" s="19"/>
      <c r="B50" s="32"/>
      <c r="C50" s="32"/>
      <c r="D50" s="20"/>
      <c r="E50" s="20"/>
      <c r="F50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D28" sqref="D28"/>
    </sheetView>
  </sheetViews>
  <sheetFormatPr defaultRowHeight="15" x14ac:dyDescent="0.25"/>
  <cols>
    <col min="1" max="1" width="41.42578125" style="2" customWidth="1"/>
    <col min="2" max="3" width="16.5703125" style="2" customWidth="1"/>
    <col min="4" max="5" width="18.5703125" style="2" bestFit="1" customWidth="1"/>
    <col min="6" max="6" width="14.28515625" style="2" bestFit="1" customWidth="1"/>
    <col min="7" max="7" width="13.7109375" style="2" bestFit="1" customWidth="1"/>
    <col min="8" max="16384" width="9.140625" style="2"/>
  </cols>
  <sheetData>
    <row r="1" spans="1:7" ht="18.75" x14ac:dyDescent="0.3">
      <c r="A1" s="3" t="s">
        <v>0</v>
      </c>
      <c r="B1" s="3"/>
      <c r="C1" s="3"/>
    </row>
    <row r="2" spans="1:7" ht="15.75" x14ac:dyDescent="0.25">
      <c r="A2" s="53" t="s">
        <v>25</v>
      </c>
    </row>
    <row r="3" spans="1:7" ht="15.75" thickBot="1" x14ac:dyDescent="0.3">
      <c r="A3" s="42" t="s">
        <v>61</v>
      </c>
    </row>
    <row r="4" spans="1:7" ht="15.75" x14ac:dyDescent="0.25">
      <c r="A4" s="4"/>
      <c r="B4" s="5">
        <v>2013</v>
      </c>
      <c r="C4" s="5">
        <v>2014</v>
      </c>
      <c r="D4" s="6">
        <v>2015</v>
      </c>
      <c r="E4" s="6">
        <v>2016</v>
      </c>
      <c r="F4" s="7">
        <v>2017</v>
      </c>
      <c r="G4" s="44">
        <v>2018</v>
      </c>
    </row>
    <row r="5" spans="1:7" ht="15.75" x14ac:dyDescent="0.25">
      <c r="A5" s="54" t="s">
        <v>70</v>
      </c>
      <c r="B5" s="43"/>
      <c r="C5" s="43"/>
      <c r="D5" s="44"/>
      <c r="E5" s="44"/>
      <c r="F5" s="45"/>
    </row>
    <row r="6" spans="1:7" ht="15.75" x14ac:dyDescent="0.25">
      <c r="A6" s="8" t="s">
        <v>26</v>
      </c>
      <c r="B6" s="18">
        <v>187415622</v>
      </c>
      <c r="C6" s="18">
        <v>232947040</v>
      </c>
      <c r="D6" s="33">
        <v>231004348</v>
      </c>
      <c r="E6" s="33">
        <v>241618439</v>
      </c>
      <c r="F6" s="34">
        <v>264583685</v>
      </c>
      <c r="G6" s="57">
        <v>314518825</v>
      </c>
    </row>
    <row r="7" spans="1:7" ht="15.75" x14ac:dyDescent="0.25">
      <c r="A7" s="8" t="s">
        <v>27</v>
      </c>
      <c r="B7" s="18">
        <v>42846919</v>
      </c>
      <c r="C7" s="18">
        <v>65611416</v>
      </c>
      <c r="D7" s="33">
        <v>57490466</v>
      </c>
      <c r="E7" s="33">
        <v>44927666</v>
      </c>
      <c r="F7" s="34">
        <v>60854045</v>
      </c>
      <c r="G7" s="57">
        <v>35266090</v>
      </c>
    </row>
    <row r="8" spans="1:7" ht="15.75" x14ac:dyDescent="0.25">
      <c r="A8" s="54" t="s">
        <v>28</v>
      </c>
      <c r="B8" s="35">
        <f>SUM(B9:B11)</f>
        <v>228882154</v>
      </c>
      <c r="C8" s="35">
        <f t="shared" ref="C8:G8" si="0">SUM(C9:C11)</f>
        <v>215216259</v>
      </c>
      <c r="D8" s="35">
        <f t="shared" si="0"/>
        <v>233712387</v>
      </c>
      <c r="E8" s="35">
        <f t="shared" si="0"/>
        <v>276163029</v>
      </c>
      <c r="F8" s="35">
        <f t="shared" si="0"/>
        <v>378886439</v>
      </c>
      <c r="G8" s="35">
        <f t="shared" si="0"/>
        <v>416014733</v>
      </c>
    </row>
    <row r="9" spans="1:7" ht="15.75" x14ac:dyDescent="0.25">
      <c r="A9" s="8" t="s">
        <v>29</v>
      </c>
      <c r="B9" s="18">
        <v>33441776</v>
      </c>
      <c r="C9" s="18">
        <v>-21319781</v>
      </c>
      <c r="D9" s="33">
        <v>-37903114</v>
      </c>
      <c r="E9" s="33">
        <v>-28820869</v>
      </c>
      <c r="F9" s="34">
        <v>18674049</v>
      </c>
      <c r="G9" s="57">
        <v>-46065413</v>
      </c>
    </row>
    <row r="10" spans="1:7" ht="15.75" x14ac:dyDescent="0.25">
      <c r="A10" s="8" t="s">
        <v>30</v>
      </c>
      <c r="B10" s="18">
        <v>162358914</v>
      </c>
      <c r="C10" s="18">
        <v>184557596</v>
      </c>
      <c r="D10" s="33">
        <v>228719848</v>
      </c>
      <c r="E10" s="33">
        <v>258022223</v>
      </c>
      <c r="F10" s="34">
        <v>272812425</v>
      </c>
      <c r="G10" s="57">
        <v>357323104</v>
      </c>
    </row>
    <row r="11" spans="1:7" ht="15.75" x14ac:dyDescent="0.25">
      <c r="A11" s="8" t="s">
        <v>31</v>
      </c>
      <c r="B11" s="18">
        <v>33081464</v>
      </c>
      <c r="C11" s="18">
        <v>51978444</v>
      </c>
      <c r="D11" s="33">
        <v>42895653</v>
      </c>
      <c r="E11" s="33">
        <v>46961675</v>
      </c>
      <c r="F11" s="34">
        <v>87399965</v>
      </c>
      <c r="G11" s="57">
        <v>104757042</v>
      </c>
    </row>
    <row r="12" spans="1:7" ht="15.75" x14ac:dyDescent="0.25">
      <c r="A12" s="13"/>
      <c r="B12" s="35">
        <f>B8+B7+B6</f>
        <v>459144695</v>
      </c>
      <c r="C12" s="35">
        <f t="shared" ref="C12:G12" si="1">C8+C7+C6</f>
        <v>513774715</v>
      </c>
      <c r="D12" s="35">
        <f t="shared" si="1"/>
        <v>522207201</v>
      </c>
      <c r="E12" s="35">
        <f t="shared" si="1"/>
        <v>562709134</v>
      </c>
      <c r="F12" s="35">
        <f t="shared" si="1"/>
        <v>704324169</v>
      </c>
      <c r="G12" s="35">
        <f t="shared" si="1"/>
        <v>765799648</v>
      </c>
    </row>
    <row r="13" spans="1:7" ht="15.75" x14ac:dyDescent="0.25">
      <c r="A13" s="13"/>
      <c r="B13" s="35"/>
      <c r="C13" s="35"/>
      <c r="D13" s="35"/>
      <c r="E13" s="35"/>
      <c r="F13" s="35"/>
    </row>
    <row r="14" spans="1:7" ht="15.75" x14ac:dyDescent="0.25">
      <c r="A14" s="54" t="s">
        <v>71</v>
      </c>
      <c r="B14" s="35">
        <f>SUM(B15:B26)</f>
        <v>52981917</v>
      </c>
      <c r="C14" s="35">
        <f t="shared" ref="C14:G14" si="2">SUM(C15:C26)</f>
        <v>55384161</v>
      </c>
      <c r="D14" s="35">
        <f t="shared" si="2"/>
        <v>65378058</v>
      </c>
      <c r="E14" s="35">
        <f t="shared" si="2"/>
        <v>68046758</v>
      </c>
      <c r="F14" s="35">
        <f t="shared" si="2"/>
        <v>73854425</v>
      </c>
      <c r="G14" s="35">
        <f t="shared" si="2"/>
        <v>71368340</v>
      </c>
    </row>
    <row r="15" spans="1:7" ht="15.75" x14ac:dyDescent="0.25">
      <c r="A15" s="8" t="s">
        <v>32</v>
      </c>
      <c r="B15" s="18">
        <v>3974059</v>
      </c>
      <c r="C15" s="18">
        <v>4381150</v>
      </c>
      <c r="D15" s="33">
        <v>4721972</v>
      </c>
      <c r="E15" s="33">
        <v>3150903</v>
      </c>
      <c r="F15" s="34">
        <v>1711492</v>
      </c>
      <c r="G15" s="57">
        <v>1427668</v>
      </c>
    </row>
    <row r="16" spans="1:7" ht="15.75" x14ac:dyDescent="0.25">
      <c r="A16" s="8" t="s">
        <v>33</v>
      </c>
      <c r="B16" s="18">
        <v>15000000</v>
      </c>
      <c r="C16" s="18">
        <v>14998500</v>
      </c>
      <c r="D16" s="33">
        <v>22038108</v>
      </c>
      <c r="E16" s="33">
        <v>20517750</v>
      </c>
      <c r="F16" s="34">
        <v>26131460</v>
      </c>
      <c r="G16" s="57">
        <v>28531520</v>
      </c>
    </row>
    <row r="17" spans="1:7" ht="15.75" x14ac:dyDescent="0.25">
      <c r="A17" s="8" t="s">
        <v>34</v>
      </c>
      <c r="B17" s="18">
        <f>381040+1341109</f>
        <v>1722149</v>
      </c>
      <c r="C17" s="18">
        <v>287670</v>
      </c>
      <c r="D17" s="33">
        <v>106260</v>
      </c>
      <c r="E17" s="33" t="s">
        <v>2</v>
      </c>
      <c r="F17" s="34" t="s">
        <v>2</v>
      </c>
    </row>
    <row r="18" spans="1:7" ht="15.75" x14ac:dyDescent="0.25">
      <c r="A18" s="8" t="s">
        <v>35</v>
      </c>
      <c r="B18" s="18">
        <v>580750</v>
      </c>
      <c r="C18" s="18">
        <v>586500</v>
      </c>
      <c r="D18" s="33">
        <v>506000</v>
      </c>
      <c r="E18" s="33">
        <v>638250</v>
      </c>
      <c r="F18" s="34">
        <v>636750</v>
      </c>
      <c r="G18" s="57">
        <v>704200</v>
      </c>
    </row>
    <row r="19" spans="1:7" ht="15.75" x14ac:dyDescent="0.25">
      <c r="A19" s="8" t="s">
        <v>59</v>
      </c>
      <c r="B19" s="18">
        <f>338813+5501910</f>
        <v>5840723</v>
      </c>
      <c r="C19" s="18">
        <f>91377+5736115</f>
        <v>5827492</v>
      </c>
      <c r="D19" s="33"/>
      <c r="E19" s="33"/>
      <c r="F19" s="34"/>
    </row>
    <row r="20" spans="1:7" ht="15.75" x14ac:dyDescent="0.25">
      <c r="A20" s="8" t="s">
        <v>36</v>
      </c>
      <c r="B20" s="36">
        <v>448750</v>
      </c>
      <c r="C20" s="18">
        <v>449125</v>
      </c>
      <c r="D20" s="33">
        <v>518125</v>
      </c>
      <c r="E20" s="33">
        <v>500500</v>
      </c>
      <c r="F20" s="34">
        <v>492250</v>
      </c>
      <c r="G20" s="57">
        <v>506750</v>
      </c>
    </row>
    <row r="21" spans="1:7" ht="15.75" x14ac:dyDescent="0.25">
      <c r="A21" s="8" t="s">
        <v>37</v>
      </c>
      <c r="B21" s="18">
        <v>170000</v>
      </c>
      <c r="C21" s="18">
        <v>834250</v>
      </c>
      <c r="D21" s="33">
        <v>341000</v>
      </c>
      <c r="E21" s="33">
        <v>150004</v>
      </c>
      <c r="F21" s="34" t="s">
        <v>2</v>
      </c>
    </row>
    <row r="22" spans="1:7" ht="15.75" x14ac:dyDescent="0.25">
      <c r="A22" s="8" t="s">
        <v>38</v>
      </c>
      <c r="B22" s="18">
        <v>1065612</v>
      </c>
      <c r="C22" s="18">
        <v>836862</v>
      </c>
      <c r="D22" s="33">
        <v>711054</v>
      </c>
      <c r="E22" s="33">
        <v>2365866</v>
      </c>
      <c r="F22" s="34">
        <v>1083051</v>
      </c>
      <c r="G22" s="57">
        <v>1662215</v>
      </c>
    </row>
    <row r="23" spans="1:7" ht="15.75" x14ac:dyDescent="0.25">
      <c r="A23" s="8" t="s">
        <v>39</v>
      </c>
      <c r="B23" s="18">
        <v>400000</v>
      </c>
      <c r="C23" s="18">
        <v>300000</v>
      </c>
      <c r="D23" s="33">
        <v>824000</v>
      </c>
      <c r="E23" s="33">
        <v>550000</v>
      </c>
      <c r="F23" s="34">
        <v>1100000</v>
      </c>
      <c r="G23" s="57">
        <v>1087000</v>
      </c>
    </row>
    <row r="24" spans="1:7" ht="15.75" x14ac:dyDescent="0.25">
      <c r="A24" s="8" t="s">
        <v>40</v>
      </c>
      <c r="B24" s="18">
        <v>1886864</v>
      </c>
      <c r="C24" s="18">
        <v>1352774</v>
      </c>
      <c r="D24" s="33">
        <v>1187083</v>
      </c>
      <c r="E24" s="33">
        <v>2283598</v>
      </c>
      <c r="F24" s="34">
        <v>1993871</v>
      </c>
      <c r="G24" s="57">
        <v>2071874</v>
      </c>
    </row>
    <row r="25" spans="1:7" ht="15.75" x14ac:dyDescent="0.25">
      <c r="A25" s="8" t="s">
        <v>41</v>
      </c>
      <c r="B25" s="18">
        <v>21893010</v>
      </c>
      <c r="C25" s="18">
        <v>25529838</v>
      </c>
      <c r="D25" s="33">
        <v>27330971</v>
      </c>
      <c r="E25" s="33">
        <v>28696439</v>
      </c>
      <c r="F25" s="34">
        <v>30676155</v>
      </c>
      <c r="G25" s="57">
        <v>32401542</v>
      </c>
    </row>
    <row r="26" spans="1:7" ht="15.75" x14ac:dyDescent="0.25">
      <c r="A26" s="8" t="s">
        <v>42</v>
      </c>
      <c r="B26" s="18"/>
      <c r="C26" s="18"/>
      <c r="D26" s="33">
        <v>7093485</v>
      </c>
      <c r="E26" s="33">
        <v>9193448</v>
      </c>
      <c r="F26" s="34">
        <v>10029396</v>
      </c>
      <c r="G26" s="57">
        <v>2975571</v>
      </c>
    </row>
    <row r="27" spans="1:7" ht="15.75" x14ac:dyDescent="0.25">
      <c r="A27" s="52" t="s">
        <v>72</v>
      </c>
      <c r="B27" s="35">
        <f>B12-B14</f>
        <v>406162778</v>
      </c>
      <c r="C27" s="35">
        <f t="shared" ref="C27:G27" si="3">C12-C14</f>
        <v>458390554</v>
      </c>
      <c r="D27" s="35">
        <f t="shared" si="3"/>
        <v>456829143</v>
      </c>
      <c r="E27" s="35">
        <f t="shared" si="3"/>
        <v>494662376</v>
      </c>
      <c r="F27" s="35">
        <f t="shared" si="3"/>
        <v>630469744</v>
      </c>
      <c r="G27" s="35">
        <f t="shared" si="3"/>
        <v>694431308</v>
      </c>
    </row>
    <row r="28" spans="1:7" ht="15.75" x14ac:dyDescent="0.25">
      <c r="A28" s="48" t="s">
        <v>85</v>
      </c>
      <c r="B28" s="35">
        <f>B29+B30</f>
        <v>129102678</v>
      </c>
      <c r="C28" s="35">
        <f t="shared" ref="C28:G28" si="4">C29+C30</f>
        <v>160209805</v>
      </c>
      <c r="D28" s="35">
        <f t="shared" si="4"/>
        <v>140156800</v>
      </c>
      <c r="E28" s="35">
        <f t="shared" si="4"/>
        <v>136910359</v>
      </c>
      <c r="F28" s="35">
        <f t="shared" si="4"/>
        <v>173939680</v>
      </c>
      <c r="G28" s="35">
        <f t="shared" si="4"/>
        <v>196300155</v>
      </c>
    </row>
    <row r="29" spans="1:7" ht="15.75" x14ac:dyDescent="0.25">
      <c r="A29" s="51" t="s">
        <v>86</v>
      </c>
      <c r="B29" s="18">
        <v>129102678</v>
      </c>
      <c r="C29" s="35">
        <v>160209805</v>
      </c>
      <c r="D29" s="33">
        <v>125000000</v>
      </c>
      <c r="E29" s="33">
        <v>135520821</v>
      </c>
      <c r="F29" s="34">
        <v>167150942</v>
      </c>
      <c r="G29" s="57">
        <v>188557163</v>
      </c>
    </row>
    <row r="30" spans="1:7" ht="15.75" x14ac:dyDescent="0.25">
      <c r="A30" s="51" t="s">
        <v>87</v>
      </c>
      <c r="B30" s="18"/>
      <c r="C30" s="18"/>
      <c r="D30" s="33">
        <v>15156800</v>
      </c>
      <c r="E30" s="33">
        <v>1389538</v>
      </c>
      <c r="F30" s="34">
        <v>6788738</v>
      </c>
      <c r="G30" s="57">
        <v>7742992</v>
      </c>
    </row>
    <row r="31" spans="1:7" ht="15.75" x14ac:dyDescent="0.25">
      <c r="A31" s="52" t="s">
        <v>73</v>
      </c>
      <c r="B31" s="35">
        <f>B27-B28</f>
        <v>277060100</v>
      </c>
      <c r="C31" s="35">
        <f t="shared" ref="C31:G31" si="5">C27-C28</f>
        <v>298180749</v>
      </c>
      <c r="D31" s="35">
        <f t="shared" si="5"/>
        <v>316672343</v>
      </c>
      <c r="E31" s="35">
        <f t="shared" si="5"/>
        <v>357752017</v>
      </c>
      <c r="F31" s="35">
        <f t="shared" si="5"/>
        <v>456530064</v>
      </c>
      <c r="G31" s="35">
        <f t="shared" si="5"/>
        <v>498131153</v>
      </c>
    </row>
    <row r="32" spans="1:7" ht="15.75" x14ac:dyDescent="0.25">
      <c r="A32" s="56"/>
      <c r="B32" s="35"/>
      <c r="C32" s="35"/>
      <c r="D32" s="35"/>
      <c r="E32" s="35"/>
      <c r="F32" s="35"/>
    </row>
    <row r="33" spans="1:7" ht="16.5" thickBot="1" x14ac:dyDescent="0.3">
      <c r="A33" s="52" t="s">
        <v>74</v>
      </c>
      <c r="B33" s="20">
        <f>B31/('1'!B8/10)</f>
        <v>5.333232081652743</v>
      </c>
      <c r="C33" s="20">
        <f>C31/('1'!C8/10)</f>
        <v>4.9911228438154067</v>
      </c>
      <c r="D33" s="20">
        <f>D31/('1'!D8/10)</f>
        <v>4.609257352785991</v>
      </c>
      <c r="E33" s="20">
        <f>E31/('1'!E8/10)</f>
        <v>4.5279859978628787</v>
      </c>
      <c r="F33" s="20">
        <f>F31/('1'!F8/10)</f>
        <v>5.2529066451394142</v>
      </c>
      <c r="G33" s="20">
        <f>G31/('1'!G8/10)</f>
        <v>5.2105230103843381</v>
      </c>
    </row>
    <row r="34" spans="1:7" ht="15.75" x14ac:dyDescent="0.25">
      <c r="A34" s="52" t="s">
        <v>75</v>
      </c>
      <c r="B34" s="17">
        <v>51949755</v>
      </c>
      <c r="C34" s="17">
        <v>59742218</v>
      </c>
      <c r="D34" s="16">
        <v>68703550</v>
      </c>
      <c r="E34" s="16">
        <v>79009082</v>
      </c>
      <c r="F34" s="15">
        <v>86909990</v>
      </c>
      <c r="G34" s="2">
        <f>'1'!G8/10</f>
        <v>95600989</v>
      </c>
    </row>
    <row r="35" spans="1:7" ht="15.75" x14ac:dyDescent="0.25">
      <c r="A35" s="13"/>
      <c r="B35" s="17"/>
      <c r="C35" s="17"/>
      <c r="D35" s="16"/>
      <c r="E35" s="16"/>
      <c r="F35" s="15"/>
    </row>
    <row r="36" spans="1:7" ht="15.75" x14ac:dyDescent="0.25">
      <c r="A36" s="8"/>
      <c r="B36" s="11"/>
      <c r="C36" s="11"/>
      <c r="D36" s="9"/>
      <c r="E36" s="9"/>
      <c r="F36" s="10"/>
    </row>
    <row r="37" spans="1:7" ht="15.75" x14ac:dyDescent="0.25">
      <c r="A37" s="8"/>
      <c r="B37" s="11"/>
      <c r="C37" s="11"/>
      <c r="D37" s="9"/>
      <c r="E37" s="9"/>
      <c r="F37" s="10"/>
    </row>
    <row r="38" spans="1:7" ht="15.75" x14ac:dyDescent="0.25">
      <c r="A38" s="13"/>
      <c r="B38" s="17"/>
      <c r="C38" s="17"/>
      <c r="D38" s="16"/>
      <c r="E38" s="16"/>
      <c r="F38" s="15"/>
    </row>
    <row r="39" spans="1:7" ht="15.75" x14ac:dyDescent="0.25">
      <c r="A39" s="8"/>
      <c r="B39" s="11"/>
      <c r="C39" s="11"/>
      <c r="D39" s="9"/>
      <c r="E39" s="9"/>
      <c r="F39" s="10"/>
    </row>
    <row r="40" spans="1:7" ht="15.75" x14ac:dyDescent="0.25">
      <c r="A40" s="8"/>
      <c r="B40" s="11"/>
      <c r="C40" s="11"/>
      <c r="D40" s="9"/>
      <c r="E40" s="9"/>
      <c r="F40" s="10"/>
    </row>
    <row r="41" spans="1:7" ht="15.75" x14ac:dyDescent="0.25">
      <c r="A41" s="13"/>
      <c r="B41" s="17"/>
      <c r="C41" s="17"/>
      <c r="D41" s="16"/>
      <c r="E41" s="16"/>
      <c r="F41" s="15"/>
    </row>
    <row r="42" spans="1:7" ht="16.5" thickBot="1" x14ac:dyDescent="0.3">
      <c r="A42" s="19"/>
      <c r="B42" s="32"/>
      <c r="C42" s="32"/>
      <c r="D42" s="20"/>
      <c r="E42" s="20"/>
      <c r="F42" s="20"/>
    </row>
    <row r="43" spans="1:7" ht="15.75" x14ac:dyDescent="0.25">
      <c r="A43" s="28"/>
      <c r="B43" s="29"/>
      <c r="C43" s="29"/>
      <c r="D43" s="37"/>
      <c r="E43" s="37"/>
      <c r="F43" s="31"/>
    </row>
    <row r="44" spans="1:7" ht="15.75" x14ac:dyDescent="0.25">
      <c r="A44" s="28"/>
      <c r="B44" s="29"/>
      <c r="C44" s="29"/>
      <c r="D44" s="30"/>
      <c r="E44" s="30"/>
      <c r="F44" s="31"/>
    </row>
    <row r="45" spans="1:7" ht="15.75" x14ac:dyDescent="0.25">
      <c r="A45" s="28"/>
      <c r="B45" s="29"/>
      <c r="C45" s="29"/>
      <c r="D45" s="30"/>
      <c r="E45" s="30"/>
      <c r="F45" s="31"/>
    </row>
    <row r="46" spans="1:7" ht="15.75" x14ac:dyDescent="0.25">
      <c r="A46" s="28"/>
      <c r="B46" s="29"/>
      <c r="C46" s="29"/>
      <c r="D46" s="37"/>
      <c r="E46" s="37"/>
      <c r="F46" s="31"/>
    </row>
    <row r="47" spans="1:7" ht="15.75" x14ac:dyDescent="0.25">
      <c r="A47" s="28"/>
      <c r="B47" s="29"/>
      <c r="C47" s="29"/>
      <c r="D47" s="30"/>
      <c r="E47" s="37"/>
      <c r="F47" s="38"/>
    </row>
    <row r="48" spans="1:7" ht="15.75" x14ac:dyDescent="0.25">
      <c r="A48" s="28"/>
      <c r="B48" s="29"/>
      <c r="C48" s="29"/>
      <c r="D48" s="30"/>
      <c r="E48" s="30"/>
      <c r="F48" s="38"/>
    </row>
    <row r="49" spans="1:6" ht="15.75" x14ac:dyDescent="0.25">
      <c r="A49" s="28"/>
      <c r="B49" s="29"/>
      <c r="C49" s="29"/>
      <c r="D49" s="30"/>
      <c r="E49" s="30"/>
      <c r="F49" s="31"/>
    </row>
    <row r="50" spans="1:6" ht="15.75" x14ac:dyDescent="0.25">
      <c r="A50" s="28"/>
      <c r="B50" s="29"/>
      <c r="C50" s="29"/>
      <c r="D50" s="37"/>
      <c r="E50" s="30"/>
      <c r="F50" s="38"/>
    </row>
    <row r="51" spans="1:6" ht="15.75" x14ac:dyDescent="0.25">
      <c r="A51" s="28"/>
      <c r="B51" s="29"/>
      <c r="C51" s="29"/>
      <c r="D51" s="30"/>
      <c r="E51" s="37"/>
      <c r="F51" s="38"/>
    </row>
    <row r="52" spans="1:6" ht="15.75" x14ac:dyDescent="0.25">
      <c r="A52" s="21"/>
      <c r="B52" s="22"/>
      <c r="C52" s="22"/>
      <c r="D52" s="23"/>
      <c r="E52" s="23"/>
      <c r="F52" s="24"/>
    </row>
    <row r="53" spans="1:6" ht="15.75" x14ac:dyDescent="0.25">
      <c r="A53" s="21"/>
      <c r="B53" s="22"/>
      <c r="C53" s="22"/>
      <c r="D53" s="23"/>
      <c r="E53" s="23"/>
      <c r="F53" s="24"/>
    </row>
    <row r="54" spans="1:6" ht="15.75" x14ac:dyDescent="0.25">
      <c r="A54" s="28"/>
      <c r="B54" s="29"/>
      <c r="C54" s="29"/>
      <c r="D54" s="30"/>
      <c r="E54" s="30"/>
      <c r="F54" s="31"/>
    </row>
    <row r="55" spans="1:6" ht="15.75" x14ac:dyDescent="0.25">
      <c r="A55" s="28"/>
      <c r="B55" s="29"/>
      <c r="C55" s="29"/>
      <c r="D55" s="30"/>
      <c r="E55" s="30"/>
      <c r="F55" s="31"/>
    </row>
    <row r="56" spans="1:6" ht="15.75" x14ac:dyDescent="0.25">
      <c r="A56" s="28"/>
      <c r="B56" s="29"/>
      <c r="C56" s="29"/>
      <c r="D56" s="30"/>
      <c r="E56" s="30"/>
      <c r="F56" s="31"/>
    </row>
    <row r="57" spans="1:6" ht="15.75" x14ac:dyDescent="0.25">
      <c r="A57" s="21"/>
      <c r="B57" s="22"/>
      <c r="C57" s="22"/>
      <c r="D57" s="37"/>
      <c r="E57" s="23"/>
      <c r="F57" s="24"/>
    </row>
    <row r="58" spans="1:6" ht="16.5" thickBot="1" x14ac:dyDescent="0.3">
      <c r="A58" s="28"/>
      <c r="B58" s="29"/>
      <c r="C58" s="29"/>
      <c r="D58" s="30"/>
      <c r="E58" s="30"/>
      <c r="F58" s="31"/>
    </row>
    <row r="59" spans="1:6" ht="16.5" thickBot="1" x14ac:dyDescent="0.3">
      <c r="A59" s="21"/>
      <c r="B59" s="22"/>
      <c r="C59" s="22"/>
      <c r="D59" s="39"/>
      <c r="E59" s="40"/>
      <c r="F59" s="41"/>
    </row>
    <row r="60" spans="1:6" ht="16.5" thickBot="1" x14ac:dyDescent="0.3">
      <c r="A60" s="25"/>
      <c r="B60" s="26"/>
      <c r="C60" s="26"/>
      <c r="D60" s="27"/>
      <c r="E60" s="27"/>
      <c r="F60" s="2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xSplit="1" ySplit="4" topLeftCell="F17" activePane="bottomRight" state="frozen"/>
      <selection pane="topRight" activeCell="B1" sqref="B1"/>
      <selection pane="bottomLeft" activeCell="A5" sqref="A5"/>
      <selection pane="bottomRight" activeCell="J30" sqref="J30"/>
    </sheetView>
  </sheetViews>
  <sheetFormatPr defaultRowHeight="15" x14ac:dyDescent="0.25"/>
  <cols>
    <col min="1" max="1" width="44.85546875" style="1" customWidth="1"/>
    <col min="2" max="2" width="18.140625" style="1" bestFit="1" customWidth="1"/>
    <col min="3" max="5" width="21.28515625" style="1" bestFit="1" customWidth="1"/>
    <col min="6" max="6" width="16.28515625" style="1" bestFit="1" customWidth="1"/>
    <col min="7" max="7" width="18.42578125" style="1" bestFit="1" customWidth="1"/>
    <col min="8" max="16384" width="9.140625" style="1"/>
  </cols>
  <sheetData>
    <row r="1" spans="1:7" ht="18.75" x14ac:dyDescent="0.3">
      <c r="A1" s="3" t="s">
        <v>0</v>
      </c>
      <c r="B1" s="3"/>
      <c r="C1" s="3"/>
    </row>
    <row r="2" spans="1:7" ht="15.75" x14ac:dyDescent="0.25">
      <c r="A2" s="53" t="s">
        <v>76</v>
      </c>
    </row>
    <row r="3" spans="1:7" ht="15.75" thickBot="1" x14ac:dyDescent="0.3">
      <c r="A3" s="42" t="s">
        <v>61</v>
      </c>
    </row>
    <row r="4" spans="1:7" ht="15.75" x14ac:dyDescent="0.25">
      <c r="A4" s="4"/>
      <c r="B4" s="5">
        <v>2013</v>
      </c>
      <c r="C4" s="5">
        <v>2014</v>
      </c>
      <c r="D4" s="6">
        <v>2015</v>
      </c>
      <c r="E4" s="6">
        <v>2016</v>
      </c>
      <c r="F4" s="7">
        <v>2017</v>
      </c>
      <c r="G4" s="1">
        <v>2018</v>
      </c>
    </row>
    <row r="5" spans="1:7" ht="15.75" x14ac:dyDescent="0.25">
      <c r="A5" s="52" t="s">
        <v>77</v>
      </c>
      <c r="B5" s="43"/>
      <c r="C5" s="43"/>
      <c r="D5" s="44"/>
      <c r="E5" s="44"/>
      <c r="F5" s="45"/>
    </row>
    <row r="6" spans="1:7" ht="15.75" x14ac:dyDescent="0.25">
      <c r="A6" s="8" t="s">
        <v>43</v>
      </c>
      <c r="B6" s="18">
        <v>-207234986</v>
      </c>
      <c r="C6" s="18">
        <v>-235133694</v>
      </c>
      <c r="D6" s="33">
        <v>-249402555</v>
      </c>
      <c r="E6" s="33">
        <v>-274503554</v>
      </c>
      <c r="F6" s="34">
        <v>-292785100</v>
      </c>
      <c r="G6" s="70">
        <v>-311578371</v>
      </c>
    </row>
    <row r="7" spans="1:7" ht="15.75" x14ac:dyDescent="0.25">
      <c r="A7" s="8" t="s">
        <v>44</v>
      </c>
      <c r="B7" s="18">
        <v>-27657688</v>
      </c>
      <c r="C7" s="18">
        <v>-33911744</v>
      </c>
      <c r="D7" s="33">
        <v>-29861000</v>
      </c>
      <c r="E7" s="33" t="s">
        <v>2</v>
      </c>
      <c r="F7" s="34" t="s">
        <v>2</v>
      </c>
      <c r="G7" s="70"/>
    </row>
    <row r="8" spans="1:7" ht="15.75" x14ac:dyDescent="0.25">
      <c r="A8" s="8" t="s">
        <v>45</v>
      </c>
      <c r="B8" s="18">
        <v>2063183778</v>
      </c>
      <c r="C8" s="18">
        <v>2744162475</v>
      </c>
      <c r="D8" s="33">
        <v>3013241579</v>
      </c>
      <c r="E8" s="33">
        <v>2798438926</v>
      </c>
      <c r="F8" s="34">
        <v>3216431069</v>
      </c>
      <c r="G8" s="70">
        <v>2923486092</v>
      </c>
    </row>
    <row r="9" spans="1:7" ht="15.75" x14ac:dyDescent="0.25">
      <c r="A9" s="8" t="s">
        <v>46</v>
      </c>
      <c r="B9" s="18">
        <v>-81386323</v>
      </c>
      <c r="C9" s="18">
        <v>-106443045</v>
      </c>
      <c r="D9" s="33">
        <v>-71415589</v>
      </c>
      <c r="E9" s="33">
        <v>-121208591</v>
      </c>
      <c r="F9" s="34">
        <v>-154489681</v>
      </c>
      <c r="G9" s="70">
        <v>-124213575</v>
      </c>
    </row>
    <row r="10" spans="1:7" ht="31.5" x14ac:dyDescent="0.25">
      <c r="A10" s="8" t="s">
        <v>47</v>
      </c>
      <c r="B10" s="18">
        <v>-1460807467</v>
      </c>
      <c r="C10" s="18">
        <v>-2052583448</v>
      </c>
      <c r="D10" s="33">
        <v>-2464368073</v>
      </c>
      <c r="E10" s="33">
        <v>-2358584161</v>
      </c>
      <c r="F10" s="34">
        <v>-2661402489</v>
      </c>
      <c r="G10" s="70">
        <v>-2150901467</v>
      </c>
    </row>
    <row r="11" spans="1:7" ht="15.75" x14ac:dyDescent="0.25">
      <c r="A11" s="13"/>
      <c r="B11" s="35">
        <f>SUM(B6:B10)</f>
        <v>286097314</v>
      </c>
      <c r="C11" s="35">
        <f t="shared" ref="C11:G11" si="0">SUM(C6:C10)</f>
        <v>316090544</v>
      </c>
      <c r="D11" s="35">
        <f t="shared" si="0"/>
        <v>198194362</v>
      </c>
      <c r="E11" s="35">
        <f t="shared" si="0"/>
        <v>44142620</v>
      </c>
      <c r="F11" s="35">
        <f t="shared" si="0"/>
        <v>107753799</v>
      </c>
      <c r="G11" s="35">
        <f t="shared" si="0"/>
        <v>336792679</v>
      </c>
    </row>
    <row r="12" spans="1:7" ht="15.75" x14ac:dyDescent="0.25">
      <c r="A12" s="52" t="s">
        <v>78</v>
      </c>
      <c r="B12" s="35"/>
      <c r="C12" s="35"/>
      <c r="D12" s="35"/>
      <c r="E12" s="35"/>
      <c r="F12" s="35"/>
      <c r="G12" s="70"/>
    </row>
    <row r="13" spans="1:7" ht="15.75" x14ac:dyDescent="0.25">
      <c r="A13" s="8" t="s">
        <v>48</v>
      </c>
      <c r="B13" s="18">
        <v>-13873545</v>
      </c>
      <c r="C13" s="18">
        <v>-26708526</v>
      </c>
      <c r="D13" s="33">
        <v>-28343773</v>
      </c>
      <c r="E13" s="33">
        <v>-19688088</v>
      </c>
      <c r="F13" s="34">
        <v>-27412289</v>
      </c>
      <c r="G13" s="70">
        <v>-15065942</v>
      </c>
    </row>
    <row r="14" spans="1:7" ht="15.75" x14ac:dyDescent="0.25">
      <c r="A14" s="8" t="s">
        <v>49</v>
      </c>
      <c r="B14" s="18">
        <f>-11851200-94139474</f>
        <v>-105990674</v>
      </c>
      <c r="C14" s="18">
        <v>-136588400</v>
      </c>
      <c r="D14" s="33">
        <v>-73976784</v>
      </c>
      <c r="E14" s="33">
        <v>-111308468</v>
      </c>
      <c r="F14" s="34">
        <v>-76768356</v>
      </c>
      <c r="G14" s="70">
        <v>-39281466</v>
      </c>
    </row>
    <row r="15" spans="1:7" ht="15.75" x14ac:dyDescent="0.25">
      <c r="A15" s="8" t="s">
        <v>50</v>
      </c>
      <c r="B15" s="18">
        <v>4119973</v>
      </c>
      <c r="C15" s="18">
        <v>1138450</v>
      </c>
      <c r="D15" s="33">
        <v>394110</v>
      </c>
      <c r="E15" s="33">
        <v>1071203</v>
      </c>
      <c r="F15" s="34">
        <v>3692160</v>
      </c>
      <c r="G15" s="70">
        <v>1391730</v>
      </c>
    </row>
    <row r="16" spans="1:7" ht="15.75" x14ac:dyDescent="0.25">
      <c r="A16" s="8" t="s">
        <v>51</v>
      </c>
      <c r="B16" s="18">
        <v>83822000</v>
      </c>
      <c r="C16" s="18">
        <v>35000000</v>
      </c>
      <c r="D16" s="33">
        <v>53900000</v>
      </c>
      <c r="E16" s="33">
        <v>16200000</v>
      </c>
      <c r="F16" s="34">
        <v>159925060</v>
      </c>
      <c r="G16" s="70"/>
    </row>
    <row r="17" spans="1:7" ht="15.75" x14ac:dyDescent="0.25">
      <c r="A17" s="8" t="s">
        <v>52</v>
      </c>
      <c r="B17" s="18">
        <v>360233</v>
      </c>
      <c r="C17" s="18">
        <v>1998059</v>
      </c>
      <c r="D17" s="33">
        <v>-100000000</v>
      </c>
      <c r="E17" s="33">
        <v>-24428195</v>
      </c>
      <c r="F17" s="34">
        <v>-262957970</v>
      </c>
      <c r="G17" s="70">
        <v>-22768746</v>
      </c>
    </row>
    <row r="18" spans="1:7" ht="15.75" x14ac:dyDescent="0.25">
      <c r="A18" s="8" t="s">
        <v>53</v>
      </c>
      <c r="B18" s="18">
        <v>-20500000</v>
      </c>
      <c r="C18" s="18"/>
      <c r="D18" s="33" t="s">
        <v>2</v>
      </c>
      <c r="E18" s="33" t="s">
        <v>2</v>
      </c>
      <c r="F18" s="34">
        <v>31974393</v>
      </c>
      <c r="G18" s="70">
        <f>24288753+8466152</f>
        <v>32754905</v>
      </c>
    </row>
    <row r="19" spans="1:7" ht="15.75" x14ac:dyDescent="0.25">
      <c r="A19" s="8" t="s">
        <v>54</v>
      </c>
      <c r="B19" s="18">
        <v>155634567</v>
      </c>
      <c r="C19" s="18">
        <v>173031636</v>
      </c>
      <c r="D19" s="33">
        <v>185740019</v>
      </c>
      <c r="E19" s="33">
        <v>155833140</v>
      </c>
      <c r="F19" s="34">
        <v>127047851</v>
      </c>
      <c r="G19" s="70">
        <v>162252032</v>
      </c>
    </row>
    <row r="20" spans="1:7" ht="15.75" x14ac:dyDescent="0.25">
      <c r="A20" s="8" t="s">
        <v>55</v>
      </c>
      <c r="B20" s="18">
        <v>4000000</v>
      </c>
      <c r="C20" s="18">
        <v>8000000</v>
      </c>
      <c r="D20" s="33" t="s">
        <v>2</v>
      </c>
      <c r="E20" s="33">
        <v>-122604583</v>
      </c>
      <c r="F20" s="34">
        <v>11969178</v>
      </c>
      <c r="G20" s="70">
        <f>10000000+10000000</f>
        <v>20000000</v>
      </c>
    </row>
    <row r="21" spans="1:7" ht="15.75" x14ac:dyDescent="0.25">
      <c r="A21" s="8" t="s">
        <v>56</v>
      </c>
      <c r="B21" s="18">
        <v>7734488</v>
      </c>
      <c r="C21" s="18">
        <v>26102341</v>
      </c>
      <c r="D21" s="33">
        <v>34911397</v>
      </c>
      <c r="E21" s="33">
        <v>62549683</v>
      </c>
      <c r="F21" s="34">
        <v>92296436</v>
      </c>
      <c r="G21" s="70">
        <v>90539131</v>
      </c>
    </row>
    <row r="22" spans="1:7" ht="15.75" x14ac:dyDescent="0.25">
      <c r="A22" s="13"/>
      <c r="B22" s="35">
        <f>SUM(B13:B21)</f>
        <v>115307042</v>
      </c>
      <c r="C22" s="35">
        <f t="shared" ref="C22:G22" si="1">SUM(C13:C21)</f>
        <v>81973560</v>
      </c>
      <c r="D22" s="35">
        <f t="shared" si="1"/>
        <v>72624969</v>
      </c>
      <c r="E22" s="35">
        <f t="shared" si="1"/>
        <v>-42375308</v>
      </c>
      <c r="F22" s="35">
        <f t="shared" si="1"/>
        <v>59766463</v>
      </c>
      <c r="G22" s="35">
        <f t="shared" si="1"/>
        <v>229821644</v>
      </c>
    </row>
    <row r="23" spans="1:7" ht="15.75" x14ac:dyDescent="0.25">
      <c r="A23" s="52" t="s">
        <v>79</v>
      </c>
      <c r="B23" s="35"/>
      <c r="C23" s="35"/>
      <c r="D23" s="35"/>
      <c r="E23" s="35"/>
      <c r="F23" s="35"/>
      <c r="G23" s="70"/>
    </row>
    <row r="24" spans="1:7" ht="15.75" x14ac:dyDescent="0.25">
      <c r="A24" s="8" t="s">
        <v>57</v>
      </c>
      <c r="B24" s="18">
        <v>-70840575</v>
      </c>
      <c r="C24" s="18">
        <v>-77924633</v>
      </c>
      <c r="D24" s="33">
        <v>-86836463</v>
      </c>
      <c r="E24" s="33">
        <v>-104502845</v>
      </c>
      <c r="F24" s="34">
        <v>-117298681</v>
      </c>
      <c r="G24" s="70">
        <v>-125871284</v>
      </c>
    </row>
    <row r="25" spans="1:7" ht="15.75" x14ac:dyDescent="0.25">
      <c r="A25" s="13"/>
      <c r="B25" s="35">
        <f>B24</f>
        <v>-70840575</v>
      </c>
      <c r="C25" s="35">
        <f t="shared" ref="C25:G25" si="2">C24</f>
        <v>-77924633</v>
      </c>
      <c r="D25" s="35">
        <f t="shared" si="2"/>
        <v>-86836463</v>
      </c>
      <c r="E25" s="35">
        <f t="shared" si="2"/>
        <v>-104502845</v>
      </c>
      <c r="F25" s="35">
        <f t="shared" si="2"/>
        <v>-117298681</v>
      </c>
      <c r="G25" s="35">
        <f t="shared" si="2"/>
        <v>-125871284</v>
      </c>
    </row>
    <row r="26" spans="1:7" ht="15.75" x14ac:dyDescent="0.25">
      <c r="A26" s="13"/>
      <c r="B26" s="35"/>
      <c r="C26" s="35"/>
      <c r="D26" s="35"/>
      <c r="E26" s="35"/>
      <c r="F26" s="35"/>
      <c r="G26" s="70"/>
    </row>
    <row r="27" spans="1:7" ht="15.75" x14ac:dyDescent="0.25">
      <c r="A27" s="42" t="s">
        <v>80</v>
      </c>
      <c r="B27" s="35">
        <f>B25+B22+B11</f>
        <v>330563781</v>
      </c>
      <c r="C27" s="35">
        <f t="shared" ref="C27:G27" si="3">C25+C22+C11</f>
        <v>320139471</v>
      </c>
      <c r="D27" s="35">
        <f t="shared" si="3"/>
        <v>183982868</v>
      </c>
      <c r="E27" s="35">
        <f t="shared" si="3"/>
        <v>-102735533</v>
      </c>
      <c r="F27" s="35">
        <f t="shared" si="3"/>
        <v>50221581</v>
      </c>
      <c r="G27" s="35">
        <f t="shared" si="3"/>
        <v>440743039</v>
      </c>
    </row>
    <row r="28" spans="1:7" ht="15.75" x14ac:dyDescent="0.25">
      <c r="A28" s="55" t="s">
        <v>81</v>
      </c>
      <c r="B28" s="18">
        <v>1228738562</v>
      </c>
      <c r="C28" s="18">
        <v>1559302343</v>
      </c>
      <c r="D28" s="33">
        <v>1879441814</v>
      </c>
      <c r="E28" s="33">
        <v>2063424683</v>
      </c>
      <c r="F28" s="34">
        <v>1960689150</v>
      </c>
      <c r="G28" s="70">
        <v>2010910732</v>
      </c>
    </row>
    <row r="29" spans="1:7" ht="15.75" x14ac:dyDescent="0.25">
      <c r="A29" s="52" t="s">
        <v>82</v>
      </c>
      <c r="B29" s="35">
        <f>B27+B28</f>
        <v>1559302343</v>
      </c>
      <c r="C29" s="35">
        <f t="shared" ref="C29:G29" si="4">C27+C28</f>
        <v>1879441814</v>
      </c>
      <c r="D29" s="35">
        <f t="shared" si="4"/>
        <v>2063424682</v>
      </c>
      <c r="E29" s="35">
        <f t="shared" si="4"/>
        <v>1960689150</v>
      </c>
      <c r="F29" s="35">
        <f t="shared" si="4"/>
        <v>2010910731</v>
      </c>
      <c r="G29" s="35">
        <f t="shared" si="4"/>
        <v>2451653771</v>
      </c>
    </row>
    <row r="30" spans="1:7" ht="15.75" x14ac:dyDescent="0.25">
      <c r="A30" s="56"/>
      <c r="B30" s="35"/>
      <c r="C30" s="35"/>
      <c r="D30" s="35"/>
      <c r="E30" s="35"/>
      <c r="F30" s="35"/>
      <c r="G30" s="70"/>
    </row>
    <row r="31" spans="1:7" ht="16.5" thickBot="1" x14ac:dyDescent="0.3">
      <c r="A31" s="52" t="s">
        <v>83</v>
      </c>
      <c r="B31" s="20">
        <f>'3'!B11/('1'!B8/10)</f>
        <v>5.5071927480697456</v>
      </c>
      <c r="C31" s="20">
        <f>'3'!C11/('1'!C8/10)</f>
        <v>5.2909074115728343</v>
      </c>
      <c r="D31" s="20">
        <f>'3'!D11/('1'!D8/10)</f>
        <v>2.8847761432997276</v>
      </c>
      <c r="E31" s="20">
        <f>'3'!E11/('1'!E8/10)</f>
        <v>0.55870311213083068</v>
      </c>
      <c r="F31" s="20">
        <f>'3'!F11/('1'!F8/10)</f>
        <v>1.2398321412762792</v>
      </c>
      <c r="G31" s="69">
        <f>'3'!G11/('1'!G8/10)</f>
        <v>3.5228995277444253</v>
      </c>
    </row>
    <row r="32" spans="1:7" ht="15.75" x14ac:dyDescent="0.25">
      <c r="A32" s="52" t="s">
        <v>84</v>
      </c>
      <c r="B32" s="17">
        <v>51949755</v>
      </c>
      <c r="C32" s="17">
        <v>59742218</v>
      </c>
      <c r="D32" s="16">
        <v>68703550</v>
      </c>
      <c r="E32" s="16">
        <v>79009082</v>
      </c>
      <c r="F32" s="15">
        <v>86909990</v>
      </c>
      <c r="G32" s="70">
        <f>'1'!G8/10</f>
        <v>95600989</v>
      </c>
    </row>
    <row r="33" spans="1:6" ht="16.5" thickBot="1" x14ac:dyDescent="0.3">
      <c r="A33" s="19"/>
      <c r="B33" s="32"/>
      <c r="C33" s="32"/>
      <c r="D33" s="20"/>
      <c r="E33" s="20"/>
      <c r="F33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2020-04-12T05:59:28Z</dcterms:modified>
</cp:coreProperties>
</file>