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A\"/>
    </mc:Choice>
  </mc:AlternateContent>
  <bookViews>
    <workbookView xWindow="240" yWindow="60" windowWidth="20115" windowHeight="8010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H23" i="3" l="1"/>
  <c r="H17" i="3"/>
  <c r="H11" i="3"/>
  <c r="H29" i="3" s="1"/>
  <c r="H20" i="2"/>
  <c r="H7" i="2"/>
  <c r="H11" i="2" s="1"/>
  <c r="H14" i="2" s="1"/>
  <c r="H16" i="2" s="1"/>
  <c r="H58" i="1"/>
  <c r="H52" i="1"/>
  <c r="H57" i="1" s="1"/>
  <c r="H42" i="1"/>
  <c r="H32" i="1"/>
  <c r="H22" i="1"/>
  <c r="H13" i="1"/>
  <c r="C11" i="3"/>
  <c r="D11" i="3"/>
  <c r="E11" i="3"/>
  <c r="F11" i="3"/>
  <c r="G11" i="3"/>
  <c r="B11" i="3"/>
  <c r="C58" i="1"/>
  <c r="D58" i="1"/>
  <c r="E58" i="1"/>
  <c r="F58" i="1"/>
  <c r="G58" i="1"/>
  <c r="B58" i="1"/>
  <c r="H25" i="3" l="1"/>
  <c r="H27" i="3" s="1"/>
  <c r="H21" i="2"/>
  <c r="H24" i="2" s="1"/>
  <c r="H54" i="1"/>
  <c r="H23" i="1"/>
  <c r="G23" i="3"/>
  <c r="G17" i="3"/>
  <c r="G25" i="3" s="1"/>
  <c r="G27" i="3" s="1"/>
  <c r="I17" i="3"/>
  <c r="G20" i="2"/>
  <c r="G7" i="2"/>
  <c r="G11" i="2" s="1"/>
  <c r="G42" i="1"/>
  <c r="G32" i="1"/>
  <c r="G52" i="1"/>
  <c r="F52" i="1"/>
  <c r="G22" i="1"/>
  <c r="G13" i="1"/>
  <c r="G10" i="4" l="1"/>
  <c r="G14" i="2"/>
  <c r="G16" i="2" s="1"/>
  <c r="G21" i="2" s="1"/>
  <c r="G6" i="4"/>
  <c r="G29" i="3"/>
  <c r="G57" i="1"/>
  <c r="G23" i="1"/>
  <c r="G11" i="4"/>
  <c r="G7" i="4"/>
  <c r="G54" i="1"/>
  <c r="G8" i="4"/>
  <c r="B52" i="1"/>
  <c r="G9" i="4" l="1"/>
  <c r="G24" i="2"/>
  <c r="G5" i="4"/>
  <c r="B7" i="4"/>
  <c r="D11" i="2" l="1"/>
  <c r="D10" i="4" s="1"/>
  <c r="C7" i="2"/>
  <c r="C11" i="2" s="1"/>
  <c r="D7" i="2"/>
  <c r="E7" i="2"/>
  <c r="E11" i="2" s="1"/>
  <c r="F7" i="2"/>
  <c r="F11" i="2" s="1"/>
  <c r="B7" i="2"/>
  <c r="B11" i="2" s="1"/>
  <c r="E29" i="3"/>
  <c r="F29" i="3"/>
  <c r="B57" i="1"/>
  <c r="D23" i="3"/>
  <c r="D17" i="3"/>
  <c r="C29" i="3"/>
  <c r="D29" i="3"/>
  <c r="D20" i="2"/>
  <c r="D42" i="1"/>
  <c r="D32" i="1"/>
  <c r="D52" i="1"/>
  <c r="D57" i="1" s="1"/>
  <c r="D22" i="1"/>
  <c r="D13" i="1"/>
  <c r="D23" i="1" s="1"/>
  <c r="C52" i="1"/>
  <c r="C57" i="1" s="1"/>
  <c r="F23" i="3"/>
  <c r="E23" i="3"/>
  <c r="C23" i="3"/>
  <c r="B23" i="3"/>
  <c r="F17" i="3"/>
  <c r="E17" i="3"/>
  <c r="C17" i="3"/>
  <c r="B17" i="3"/>
  <c r="E25" i="3"/>
  <c r="E27" i="3" s="1"/>
  <c r="B29" i="3"/>
  <c r="F20" i="2"/>
  <c r="E20" i="2"/>
  <c r="C20" i="2"/>
  <c r="B20" i="2"/>
  <c r="E10" i="4" l="1"/>
  <c r="E14" i="2"/>
  <c r="E16" i="2" s="1"/>
  <c r="B10" i="4"/>
  <c r="B14" i="2"/>
  <c r="B16" i="2" s="1"/>
  <c r="C10" i="4"/>
  <c r="C14" i="2"/>
  <c r="C16" i="2" s="1"/>
  <c r="C21" i="2" s="1"/>
  <c r="F10" i="4"/>
  <c r="F14" i="2"/>
  <c r="F16" i="2" s="1"/>
  <c r="D14" i="2"/>
  <c r="D16" i="2" s="1"/>
  <c r="D21" i="2" s="1"/>
  <c r="D5" i="4" s="1"/>
  <c r="D25" i="3"/>
  <c r="D27" i="3" s="1"/>
  <c r="D8" i="4"/>
  <c r="C11" i="4"/>
  <c r="C7" i="4"/>
  <c r="C6" i="4"/>
  <c r="D54" i="1"/>
  <c r="D11" i="4"/>
  <c r="D7" i="4"/>
  <c r="D6" i="4"/>
  <c r="F21" i="2"/>
  <c r="B25" i="3"/>
  <c r="B27" i="3" s="1"/>
  <c r="F25" i="3"/>
  <c r="F27" i="3" s="1"/>
  <c r="E21" i="2"/>
  <c r="B21" i="2"/>
  <c r="C25" i="3"/>
  <c r="C27" i="3" s="1"/>
  <c r="C42" i="1"/>
  <c r="B42" i="1"/>
  <c r="E42" i="1"/>
  <c r="B32" i="1"/>
  <c r="C32" i="1"/>
  <c r="E32" i="1"/>
  <c r="E52" i="1"/>
  <c r="B22" i="1"/>
  <c r="C22" i="1"/>
  <c r="C8" i="4" s="1"/>
  <c r="E22" i="1"/>
  <c r="B13" i="1"/>
  <c r="C13" i="1"/>
  <c r="E13" i="1"/>
  <c r="F42" i="1"/>
  <c r="F32" i="1"/>
  <c r="F22" i="1"/>
  <c r="F13" i="1"/>
  <c r="E8" i="4" l="1"/>
  <c r="E24" i="2"/>
  <c r="E9" i="4"/>
  <c r="B24" i="2"/>
  <c r="B6" i="4"/>
  <c r="B9" i="4"/>
  <c r="B11" i="4"/>
  <c r="C24" i="2"/>
  <c r="C9" i="4"/>
  <c r="F24" i="2"/>
  <c r="F9" i="4"/>
  <c r="D24" i="2"/>
  <c r="D9" i="4"/>
  <c r="F8" i="4"/>
  <c r="B8" i="4"/>
  <c r="E11" i="4"/>
  <c r="E7" i="4"/>
  <c r="E6" i="4"/>
  <c r="E57" i="1"/>
  <c r="F11" i="4"/>
  <c r="F7" i="4"/>
  <c r="F6" i="4"/>
  <c r="F57" i="1"/>
  <c r="E23" i="1"/>
  <c r="E5" i="4" s="1"/>
  <c r="F23" i="1"/>
  <c r="F5" i="4" s="1"/>
  <c r="B54" i="1"/>
  <c r="B23" i="1"/>
  <c r="B5" i="4" s="1"/>
  <c r="F54" i="1"/>
  <c r="C54" i="1"/>
  <c r="E54" i="1"/>
  <c r="C23" i="1"/>
  <c r="C5" i="4" s="1"/>
</calcChain>
</file>

<file path=xl/sharedStrings.xml><?xml version="1.0" encoding="utf-8"?>
<sst xmlns="http://schemas.openxmlformats.org/spreadsheetml/2006/main" count="102" uniqueCount="92">
  <si>
    <t>Reneta Limited</t>
  </si>
  <si>
    <t>Property,plant &amp; Equipment</t>
  </si>
  <si>
    <t>Capital work in progress</t>
  </si>
  <si>
    <t>Investment in subsidiaries</t>
  </si>
  <si>
    <t>Inventories</t>
  </si>
  <si>
    <t>Trade receivables</t>
  </si>
  <si>
    <t>Other receivsables</t>
  </si>
  <si>
    <t>Advances ,deposit &amp; prepayments</t>
  </si>
  <si>
    <t>Investment in shares &amp; others</t>
  </si>
  <si>
    <t>Cash &amp; cash equivalents</t>
  </si>
  <si>
    <t xml:space="preserve">Share capital </t>
  </si>
  <si>
    <t>Revaluation surpkus</t>
  </si>
  <si>
    <t>Retained Earning</t>
  </si>
  <si>
    <t>Deferred tax liabiliity</t>
  </si>
  <si>
    <t>Long term loan-net off current portion</t>
  </si>
  <si>
    <t>Short term bank loan &amp; overdrafts</t>
  </si>
  <si>
    <t>Long term loan -current portion</t>
  </si>
  <si>
    <t>Trade payable</t>
  </si>
  <si>
    <t>Accruals</t>
  </si>
  <si>
    <t>Provision  &amp; other liabiliites</t>
  </si>
  <si>
    <t>Uncalaimed dividend</t>
  </si>
  <si>
    <t>Provison for taxation</t>
  </si>
  <si>
    <t>Gross Profit</t>
  </si>
  <si>
    <t>Administrative, selling &amp; distribution expenses</t>
  </si>
  <si>
    <t>Operating Profit</t>
  </si>
  <si>
    <t>Finance Cost</t>
  </si>
  <si>
    <t>Contributin to WPPF</t>
  </si>
  <si>
    <t>Current tax</t>
  </si>
  <si>
    <t>Deferrred tax</t>
  </si>
  <si>
    <t>payment of VAT</t>
  </si>
  <si>
    <t>Finance costs</t>
  </si>
  <si>
    <t>Payment of tax</t>
  </si>
  <si>
    <t>Payment to suuppliers and employees</t>
  </si>
  <si>
    <t>Purchase of property ,plant &amp; equipment</t>
  </si>
  <si>
    <t>Invesmtmetn in shares &amp; others</t>
  </si>
  <si>
    <t>Sale proceeds of property ,plant &amp; equipment</t>
  </si>
  <si>
    <t>Bank loan (rapaid/received)</t>
  </si>
  <si>
    <t>Dividend paid</t>
  </si>
  <si>
    <t>Investmentn in shares</t>
  </si>
  <si>
    <t>Tax hiliday reserve</t>
  </si>
  <si>
    <t>Loan to Renata agro industires ltd</t>
  </si>
  <si>
    <t>Deferred liability -staff gratituty</t>
  </si>
  <si>
    <t>Available for sale reserve</t>
  </si>
  <si>
    <t>Non convertible bond-current portion</t>
  </si>
  <si>
    <t>Other income/loss</t>
  </si>
  <si>
    <t>Other investment</t>
  </si>
  <si>
    <t>Non convertible bond</t>
  </si>
  <si>
    <t>2015-2016</t>
  </si>
  <si>
    <t>Accumulated depreciation</t>
  </si>
  <si>
    <t>2015(Jan-Jun)</t>
  </si>
  <si>
    <t>Debt to Equity</t>
  </si>
  <si>
    <t>Current Ratio</t>
  </si>
  <si>
    <t>Net Margin</t>
  </si>
  <si>
    <t>Operating Margin</t>
  </si>
  <si>
    <t>Balance Sheet</t>
  </si>
  <si>
    <t>As at year end</t>
  </si>
  <si>
    <t>ASSETS</t>
  </si>
  <si>
    <t>NON CURRENT ASSETS</t>
  </si>
  <si>
    <t>CURRENT ASSETS</t>
  </si>
  <si>
    <t>Liabilities and Capital</t>
  </si>
  <si>
    <t>Liabilities</t>
  </si>
  <si>
    <t>Non Current Liabilities</t>
  </si>
  <si>
    <t>Current Liabilities</t>
  </si>
  <si>
    <t>Shareholders’ Equity</t>
  </si>
  <si>
    <t>Non-controlling interest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</si>
  <si>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</si>
  <si>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</si>
  <si>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</si>
  <si>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</si>
  <si>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</si>
  <si>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</si>
  <si>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</si>
  <si>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</si>
  <si>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</si>
  <si>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</si>
  <si>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</si>
  <si>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</si>
  <si>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</si>
  <si>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Collected form customers and other inocme</t>
  </si>
  <si>
    <t>Net Cash Flows - Operating Activities</t>
  </si>
  <si>
    <t>Net Cash Flows - Investment Activities</t>
  </si>
  <si>
    <t>Net Cash Flows - Financing Activities</t>
  </si>
  <si>
    <t>Non converible bond issue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</si>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</sst>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Fill="1" applyBorder="1"/>
    <xf numFmtId="164" fontId="0" fillId="0" borderId="0" xfId="1" applyNumberFormat="1" applyFont="1"/>
    <xf numFmtId="164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" fontId="4" fillId="0" borderId="0" xfId="1" applyNumberFormat="1" applyFont="1"/>
    <xf numFmtId="164" fontId="5" fillId="0" borderId="0" xfId="1" applyNumberFormat="1" applyFont="1"/>
    <xf numFmtId="164" fontId="4" fillId="0" borderId="0" xfId="1" applyNumberFormat="1" applyFont="1"/>
    <xf numFmtId="2" fontId="2" fillId="0" borderId="0" xfId="0" applyNumberFormat="1" applyFont="1"/>
    <xf numFmtId="43" fontId="0" fillId="0" borderId="0" xfId="1" applyNumberFormat="1" applyFont="1"/>
    <xf numFmtId="164" fontId="0" fillId="0" borderId="0" xfId="0" applyNumberFormat="1"/>
    <xf numFmtId="164" fontId="1" fillId="0" borderId="0" xfId="1" applyNumberFormat="1" applyFont="1"/>
    <xf numFmtId="10" fontId="0" fillId="0" borderId="0" xfId="2" applyNumberFormat="1" applyFont="1"/>
    <xf numFmtId="2" fontId="0" fillId="0" borderId="0" xfId="0" applyNumberFormat="1"/>
    <xf numFmtId="3" fontId="0" fillId="0" borderId="0" xfId="0" applyNumberFormat="1"/>
    <xf numFmtId="0" fontId="4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pane xSplit="1" ySplit="4" topLeftCell="C5" activePane="bottomRight" state="frozen"/>
      <selection pane="topRight" activeCell="B1" sqref="B1"/>
      <selection pane="bottomLeft" activeCell="A3" sqref="A3"/>
      <selection pane="bottomRight" activeCell="H61" sqref="H61"/>
    </sheetView>
  </sheetViews>
  <sheetFormatPr defaultRowHeight="15" x14ac:dyDescent="0.25"/>
  <cols>
    <col min="1" max="1" width="35.5703125" bestFit="1" customWidth="1"/>
    <col min="2" max="2" width="15.85546875" customWidth="1"/>
    <col min="3" max="3" width="15.28515625" bestFit="1" customWidth="1"/>
    <col min="4" max="4" width="20" bestFit="1" customWidth="1"/>
    <col min="5" max="7" width="15.28515625" bestFit="1" customWidth="1"/>
    <col min="8" max="8" width="18.85546875" customWidth="1"/>
  </cols>
  <sheetData>
    <row r="1" spans="1:8" ht="18.75" x14ac:dyDescent="0.3">
      <c r="A1" s="3" t="s">
        <v>0</v>
      </c>
    </row>
    <row r="2" spans="1:8" ht="15.75" x14ac:dyDescent="0.25">
      <c r="A2" s="19" t="s">
        <v>54</v>
      </c>
    </row>
    <row r="3" spans="1:8" ht="15.75" x14ac:dyDescent="0.25">
      <c r="A3" s="19" t="s">
        <v>55</v>
      </c>
    </row>
    <row r="4" spans="1:8" ht="15.75" x14ac:dyDescent="0.25">
      <c r="B4" s="7">
        <v>2013</v>
      </c>
      <c r="C4" s="7">
        <v>2014</v>
      </c>
      <c r="D4" s="7">
        <v>2015</v>
      </c>
      <c r="E4" s="8" t="s">
        <v>47</v>
      </c>
      <c r="F4" s="7">
        <v>2017</v>
      </c>
      <c r="G4" s="7">
        <v>2018</v>
      </c>
      <c r="H4" s="7">
        <v>2019</v>
      </c>
    </row>
    <row r="5" spans="1:8" x14ac:dyDescent="0.25">
      <c r="A5" s="20" t="s">
        <v>56</v>
      </c>
    </row>
    <row r="6" spans="1:8" x14ac:dyDescent="0.25">
      <c r="A6" s="21" t="s">
        <v>57</v>
      </c>
    </row>
    <row r="7" spans="1:8" x14ac:dyDescent="0.25">
      <c r="A7" t="s">
        <v>1</v>
      </c>
      <c r="B7" s="5">
        <v>6762838079</v>
      </c>
      <c r="C7" s="5">
        <v>8583836713</v>
      </c>
      <c r="D7" s="5">
        <v>8695862142</v>
      </c>
      <c r="E7" s="5">
        <v>8969965833</v>
      </c>
      <c r="F7" s="5">
        <v>9172888570</v>
      </c>
      <c r="G7" s="5">
        <v>9578542891</v>
      </c>
      <c r="H7" s="5">
        <v>10227887020</v>
      </c>
    </row>
    <row r="8" spans="1:8" x14ac:dyDescent="0.25">
      <c r="A8" t="s">
        <v>2</v>
      </c>
      <c r="B8" s="5">
        <v>2178970232</v>
      </c>
      <c r="C8" s="5">
        <v>1091369805</v>
      </c>
      <c r="D8" s="5">
        <v>143069376</v>
      </c>
      <c r="E8" s="5">
        <v>702996708</v>
      </c>
      <c r="F8" s="5">
        <v>1072204572</v>
      </c>
      <c r="G8" s="5">
        <v>1168163935</v>
      </c>
      <c r="H8" s="5">
        <v>1492889354</v>
      </c>
    </row>
    <row r="9" spans="1:8" x14ac:dyDescent="0.25">
      <c r="A9" t="s">
        <v>48</v>
      </c>
      <c r="B9" s="5"/>
      <c r="C9" s="5"/>
      <c r="D9" s="5">
        <v>723265414</v>
      </c>
      <c r="E9" s="5"/>
      <c r="F9" s="5"/>
      <c r="G9" s="5"/>
    </row>
    <row r="10" spans="1:8" x14ac:dyDescent="0.25">
      <c r="A10" t="s">
        <v>38</v>
      </c>
      <c r="B10" s="5">
        <v>75166811</v>
      </c>
      <c r="C10" s="5"/>
      <c r="D10" s="5"/>
      <c r="E10" s="5">
        <v>108193744</v>
      </c>
      <c r="F10" s="5"/>
      <c r="G10" s="5"/>
    </row>
    <row r="11" spans="1:8" x14ac:dyDescent="0.25">
      <c r="A11" t="s">
        <v>45</v>
      </c>
      <c r="B11" s="5">
        <v>18881156</v>
      </c>
      <c r="C11" s="5"/>
      <c r="D11" s="5"/>
      <c r="E11" s="5"/>
      <c r="F11" s="5"/>
      <c r="G11" s="5"/>
    </row>
    <row r="12" spans="1:8" x14ac:dyDescent="0.25">
      <c r="A12" t="s">
        <v>3</v>
      </c>
      <c r="B12" s="5"/>
      <c r="C12" s="5">
        <v>140748337</v>
      </c>
      <c r="D12" s="5">
        <v>92394660</v>
      </c>
      <c r="E12" s="5">
        <v>143069376</v>
      </c>
      <c r="F12" s="5">
        <v>143069376</v>
      </c>
      <c r="G12" s="5">
        <v>143069486</v>
      </c>
      <c r="H12" s="5">
        <v>143079096</v>
      </c>
    </row>
    <row r="13" spans="1:8" x14ac:dyDescent="0.25">
      <c r="B13" s="6">
        <f t="shared" ref="B13:E13" si="0">SUM(B7:B12)</f>
        <v>9035856278</v>
      </c>
      <c r="C13" s="6">
        <f t="shared" si="0"/>
        <v>9815954855</v>
      </c>
      <c r="D13" s="6">
        <f t="shared" si="0"/>
        <v>9654591592</v>
      </c>
      <c r="E13" s="6">
        <f t="shared" si="0"/>
        <v>9924225661</v>
      </c>
      <c r="F13" s="6">
        <f>SUM(F7:F12)</f>
        <v>10388162518</v>
      </c>
      <c r="G13" s="6">
        <f>SUM(G7:G12)</f>
        <v>10889776312</v>
      </c>
      <c r="H13" s="6">
        <f>SUM(H7:H12)</f>
        <v>11863855470</v>
      </c>
    </row>
    <row r="14" spans="1:8" x14ac:dyDescent="0.25">
      <c r="A14" s="21" t="s">
        <v>58</v>
      </c>
      <c r="B14" s="5"/>
      <c r="C14" s="5"/>
      <c r="D14" s="5"/>
      <c r="E14" s="5"/>
      <c r="F14" s="5"/>
      <c r="G14" s="5"/>
    </row>
    <row r="15" spans="1:8" x14ac:dyDescent="0.25">
      <c r="A15" t="s">
        <v>4</v>
      </c>
      <c r="B15" s="5">
        <v>2763455400</v>
      </c>
      <c r="C15" s="5">
        <v>2859038879</v>
      </c>
      <c r="D15" s="5">
        <v>3374274252</v>
      </c>
      <c r="E15" s="5">
        <v>3361710600</v>
      </c>
      <c r="F15" s="5">
        <v>3229222893</v>
      </c>
      <c r="G15" s="5">
        <v>3757761605</v>
      </c>
      <c r="H15" s="5">
        <v>4172321022</v>
      </c>
    </row>
    <row r="16" spans="1:8" x14ac:dyDescent="0.25">
      <c r="A16" t="s">
        <v>5</v>
      </c>
      <c r="B16" s="5">
        <v>875057900</v>
      </c>
      <c r="C16" s="5">
        <v>1668943141</v>
      </c>
      <c r="D16" s="5">
        <v>1750889884</v>
      </c>
      <c r="E16" s="5">
        <v>2029259467</v>
      </c>
      <c r="F16" s="5">
        <v>1995758417</v>
      </c>
      <c r="G16" s="5">
        <v>2232499238</v>
      </c>
      <c r="H16" s="5">
        <v>2265753666</v>
      </c>
    </row>
    <row r="17" spans="1:8" x14ac:dyDescent="0.25">
      <c r="A17" t="s">
        <v>6</v>
      </c>
      <c r="B17" s="5">
        <v>0</v>
      </c>
      <c r="C17" s="5">
        <v>214174487</v>
      </c>
      <c r="D17" s="5">
        <v>724662495</v>
      </c>
      <c r="E17" s="5">
        <v>760474958</v>
      </c>
      <c r="F17" s="5">
        <v>793117602</v>
      </c>
      <c r="G17" s="5">
        <v>903726174</v>
      </c>
      <c r="H17" s="5">
        <v>1086389221</v>
      </c>
    </row>
    <row r="18" spans="1:8" x14ac:dyDescent="0.25">
      <c r="A18" t="s">
        <v>7</v>
      </c>
      <c r="B18" s="5">
        <v>174165543</v>
      </c>
      <c r="C18" s="5"/>
      <c r="D18" s="5">
        <v>242482445</v>
      </c>
      <c r="E18" s="5">
        <v>234064598</v>
      </c>
      <c r="F18" s="5">
        <v>295949018</v>
      </c>
      <c r="G18" s="5">
        <v>461385755</v>
      </c>
      <c r="H18" s="5">
        <v>433302071</v>
      </c>
    </row>
    <row r="19" spans="1:8" x14ac:dyDescent="0.25">
      <c r="A19" t="s">
        <v>8</v>
      </c>
      <c r="B19" s="5">
        <v>0</v>
      </c>
      <c r="C19" s="5">
        <v>0</v>
      </c>
      <c r="D19" s="5">
        <v>0</v>
      </c>
      <c r="E19" s="5">
        <v>0</v>
      </c>
      <c r="F19" s="5">
        <v>804899466</v>
      </c>
      <c r="G19" s="5">
        <v>1509177933</v>
      </c>
      <c r="H19" s="5">
        <v>3581402024</v>
      </c>
    </row>
    <row r="20" spans="1:8" x14ac:dyDescent="0.25">
      <c r="A20" t="s">
        <v>40</v>
      </c>
      <c r="B20" s="5">
        <v>0</v>
      </c>
      <c r="C20" s="5"/>
      <c r="D20" s="5">
        <v>100000000</v>
      </c>
      <c r="E20" s="5"/>
      <c r="F20" s="5">
        <v>0</v>
      </c>
      <c r="G20" s="5">
        <v>0</v>
      </c>
    </row>
    <row r="21" spans="1:8" x14ac:dyDescent="0.25">
      <c r="A21" t="s">
        <v>9</v>
      </c>
      <c r="B21" s="5">
        <v>253481805</v>
      </c>
      <c r="C21" s="5">
        <v>259002055</v>
      </c>
      <c r="D21" s="5">
        <v>290874236</v>
      </c>
      <c r="E21" s="5">
        <v>450611442</v>
      </c>
      <c r="F21" s="5">
        <v>617236028</v>
      </c>
      <c r="G21" s="5">
        <v>1057352468</v>
      </c>
      <c r="H21" s="5">
        <v>798213039</v>
      </c>
    </row>
    <row r="22" spans="1:8" x14ac:dyDescent="0.25">
      <c r="B22" s="6">
        <f t="shared" ref="B22:E22" si="1">SUM(B15:B21)</f>
        <v>4066160648</v>
      </c>
      <c r="C22" s="6">
        <f t="shared" si="1"/>
        <v>5001158562</v>
      </c>
      <c r="D22" s="6">
        <f t="shared" si="1"/>
        <v>6483183312</v>
      </c>
      <c r="E22" s="6">
        <f t="shared" si="1"/>
        <v>6836121065</v>
      </c>
      <c r="F22" s="6">
        <f>SUM(F15:F21)</f>
        <v>7736183424</v>
      </c>
      <c r="G22" s="6">
        <f>SUM(G15:G21)</f>
        <v>9921903173</v>
      </c>
      <c r="H22" s="6">
        <f>SUM(H15:H21)</f>
        <v>12337381043</v>
      </c>
    </row>
    <row r="23" spans="1:8" x14ac:dyDescent="0.25">
      <c r="A23" s="1"/>
      <c r="B23" s="6">
        <f t="shared" ref="B23:D23" si="2">B13+B22</f>
        <v>13102016926</v>
      </c>
      <c r="C23" s="6">
        <f t="shared" si="2"/>
        <v>14817113417</v>
      </c>
      <c r="D23" s="6">
        <f t="shared" si="2"/>
        <v>16137774904</v>
      </c>
      <c r="E23" s="6">
        <f>E13+E22</f>
        <v>16760346726</v>
      </c>
      <c r="F23" s="6">
        <f>F13+F22</f>
        <v>18124345942</v>
      </c>
      <c r="G23" s="6">
        <f>G13+G22</f>
        <v>20811679485</v>
      </c>
      <c r="H23" s="6">
        <f>H13+H22</f>
        <v>24201236513</v>
      </c>
    </row>
    <row r="24" spans="1:8" x14ac:dyDescent="0.25">
      <c r="A24" s="1"/>
      <c r="B24" s="5"/>
      <c r="C24" s="5"/>
      <c r="D24" s="5"/>
      <c r="E24" s="5"/>
      <c r="F24" s="5"/>
      <c r="G24" s="5"/>
    </row>
    <row r="25" spans="1:8" ht="15.75" x14ac:dyDescent="0.25">
      <c r="A25" s="22" t="s">
        <v>59</v>
      </c>
      <c r="B25" s="5"/>
      <c r="C25" s="5"/>
      <c r="D25" s="5"/>
      <c r="E25" s="5"/>
      <c r="F25" s="5"/>
      <c r="G25" s="5"/>
    </row>
    <row r="26" spans="1:8" ht="15.75" x14ac:dyDescent="0.25">
      <c r="A26" s="23" t="s">
        <v>60</v>
      </c>
    </row>
    <row r="27" spans="1:8" x14ac:dyDescent="0.25">
      <c r="A27" s="21" t="s">
        <v>61</v>
      </c>
      <c r="B27" s="5"/>
      <c r="C27" s="5"/>
      <c r="D27" s="5"/>
      <c r="E27" s="5"/>
      <c r="F27" s="5"/>
      <c r="G27" s="5"/>
    </row>
    <row r="28" spans="1:8" x14ac:dyDescent="0.25">
      <c r="A28" s="2" t="s">
        <v>13</v>
      </c>
      <c r="B28" s="5">
        <v>473840609</v>
      </c>
      <c r="C28" s="5">
        <v>782510495</v>
      </c>
      <c r="D28" s="5">
        <v>755787810</v>
      </c>
      <c r="E28" s="5">
        <v>946889523</v>
      </c>
      <c r="F28" s="5">
        <v>1137327569</v>
      </c>
      <c r="G28" s="5">
        <v>1209208777</v>
      </c>
      <c r="H28" s="5">
        <v>1303839631</v>
      </c>
    </row>
    <row r="29" spans="1:8" x14ac:dyDescent="0.25">
      <c r="A29" s="2" t="s">
        <v>41</v>
      </c>
      <c r="B29" s="5">
        <v>214316148</v>
      </c>
      <c r="C29" s="5">
        <v>214744662</v>
      </c>
      <c r="D29" s="5"/>
      <c r="E29" s="5"/>
      <c r="F29" s="5">
        <v>0</v>
      </c>
      <c r="G29" s="5">
        <v>0</v>
      </c>
    </row>
    <row r="30" spans="1:8" x14ac:dyDescent="0.25">
      <c r="A30" s="2" t="s">
        <v>46</v>
      </c>
      <c r="B30" s="5"/>
      <c r="C30" s="5">
        <v>545897110</v>
      </c>
      <c r="D30" s="5"/>
      <c r="E30" s="5"/>
      <c r="F30" s="5">
        <v>0</v>
      </c>
      <c r="G30" s="5">
        <v>0</v>
      </c>
    </row>
    <row r="31" spans="1:8" x14ac:dyDescent="0.25">
      <c r="A31" s="2" t="s">
        <v>14</v>
      </c>
      <c r="B31" s="5">
        <v>477306667</v>
      </c>
      <c r="C31" s="5"/>
      <c r="D31" s="5">
        <v>328914992</v>
      </c>
      <c r="E31" s="5">
        <v>250095990</v>
      </c>
      <c r="F31" s="5">
        <v>95910932</v>
      </c>
      <c r="G31" s="5">
        <v>0</v>
      </c>
    </row>
    <row r="32" spans="1:8" x14ac:dyDescent="0.25">
      <c r="B32" s="6">
        <f t="shared" ref="B32:E32" si="3">SUM(B28:B31)</f>
        <v>1165463424</v>
      </c>
      <c r="C32" s="6">
        <f t="shared" si="3"/>
        <v>1543152267</v>
      </c>
      <c r="D32" s="6">
        <f t="shared" si="3"/>
        <v>1084702802</v>
      </c>
      <c r="E32" s="6">
        <f t="shared" si="3"/>
        <v>1196985513</v>
      </c>
      <c r="F32" s="6">
        <f>SUM(F28:F31)</f>
        <v>1233238501</v>
      </c>
      <c r="G32" s="6">
        <f>SUM(G28:G31)</f>
        <v>1209208777</v>
      </c>
      <c r="H32" s="6">
        <f>SUM(H28:H31)</f>
        <v>1303839631</v>
      </c>
    </row>
    <row r="33" spans="1:8" x14ac:dyDescent="0.25">
      <c r="A33" s="21" t="s">
        <v>62</v>
      </c>
      <c r="B33" s="5"/>
      <c r="C33" s="5"/>
      <c r="D33" s="5"/>
      <c r="E33" s="5"/>
      <c r="F33" s="5"/>
      <c r="G33" s="5"/>
    </row>
    <row r="34" spans="1:8" x14ac:dyDescent="0.25">
      <c r="A34" t="s">
        <v>15</v>
      </c>
      <c r="B34" s="5">
        <v>3057538347</v>
      </c>
      <c r="C34" s="5">
        <v>3335934433</v>
      </c>
      <c r="D34" s="5">
        <v>3233496219</v>
      </c>
      <c r="E34" s="5">
        <v>2598322461</v>
      </c>
      <c r="F34" s="5">
        <v>1968852024</v>
      </c>
      <c r="G34" s="5">
        <v>2389428525</v>
      </c>
      <c r="H34" s="5">
        <v>2562606715</v>
      </c>
    </row>
    <row r="35" spans="1:8" x14ac:dyDescent="0.25">
      <c r="A35" t="s">
        <v>16</v>
      </c>
      <c r="B35" s="5">
        <v>229743333</v>
      </c>
      <c r="C35" s="5">
        <v>235900003</v>
      </c>
      <c r="D35" s="5">
        <v>157000003</v>
      </c>
      <c r="E35" s="5">
        <v>156800003</v>
      </c>
      <c r="F35" s="5">
        <v>161200000</v>
      </c>
      <c r="G35" s="5">
        <v>99662486</v>
      </c>
    </row>
    <row r="36" spans="1:8" x14ac:dyDescent="0.25">
      <c r="A36" t="s">
        <v>43</v>
      </c>
      <c r="B36" s="5">
        <v>1000000000</v>
      </c>
      <c r="C36" s="5"/>
      <c r="D36" s="5"/>
      <c r="E36" s="5"/>
      <c r="F36" s="5"/>
      <c r="G36" s="5">
        <v>0</v>
      </c>
    </row>
    <row r="37" spans="1:8" x14ac:dyDescent="0.25">
      <c r="A37" t="s">
        <v>17</v>
      </c>
      <c r="B37" s="5">
        <v>452003962</v>
      </c>
      <c r="C37" s="5">
        <v>138368359</v>
      </c>
      <c r="D37" s="5">
        <v>263501276</v>
      </c>
      <c r="E37" s="5">
        <v>281252786</v>
      </c>
      <c r="F37" s="5">
        <v>180070553</v>
      </c>
      <c r="G37" s="5">
        <v>222346097</v>
      </c>
      <c r="H37" s="5">
        <v>568382613</v>
      </c>
    </row>
    <row r="38" spans="1:8" x14ac:dyDescent="0.25">
      <c r="A38" t="s">
        <v>18</v>
      </c>
      <c r="B38" s="5"/>
      <c r="C38" s="5">
        <v>430642575</v>
      </c>
      <c r="D38" s="5">
        <v>663423754</v>
      </c>
      <c r="E38" s="5">
        <v>509252776</v>
      </c>
      <c r="F38" s="5">
        <v>681270985</v>
      </c>
      <c r="G38" s="5">
        <v>0</v>
      </c>
    </row>
    <row r="39" spans="1:8" x14ac:dyDescent="0.25">
      <c r="A39" t="s">
        <v>19</v>
      </c>
      <c r="B39" s="5">
        <v>278214611</v>
      </c>
      <c r="C39" s="5">
        <v>506102444</v>
      </c>
      <c r="D39" s="5">
        <v>560483617</v>
      </c>
      <c r="E39" s="5">
        <v>512443278</v>
      </c>
      <c r="F39" s="5">
        <v>649415862</v>
      </c>
      <c r="G39" s="5">
        <v>958330267</v>
      </c>
      <c r="H39" s="5">
        <v>681214066</v>
      </c>
    </row>
    <row r="40" spans="1:8" x14ac:dyDescent="0.25">
      <c r="A40" t="s">
        <v>20</v>
      </c>
      <c r="B40" s="5">
        <v>9915748</v>
      </c>
      <c r="C40" s="5">
        <v>12963898</v>
      </c>
      <c r="D40" s="5">
        <v>17061417</v>
      </c>
      <c r="E40" s="5">
        <v>16758740</v>
      </c>
      <c r="F40" s="5">
        <v>26585338</v>
      </c>
      <c r="G40" s="5">
        <v>0</v>
      </c>
    </row>
    <row r="41" spans="1:8" x14ac:dyDescent="0.25">
      <c r="A41" t="s">
        <v>21</v>
      </c>
      <c r="B41" s="5">
        <v>371235887</v>
      </c>
      <c r="C41" s="5">
        <v>625285805</v>
      </c>
      <c r="D41" s="5">
        <v>752246219</v>
      </c>
      <c r="E41" s="5">
        <v>945454055</v>
      </c>
      <c r="F41" s="5">
        <v>749176975</v>
      </c>
      <c r="G41" s="5">
        <v>805538964</v>
      </c>
      <c r="H41" s="5">
        <v>800430247</v>
      </c>
    </row>
    <row r="42" spans="1:8" x14ac:dyDescent="0.25">
      <c r="B42" s="6">
        <f t="shared" ref="B42:H42" si="4">SUM(B34:B41)</f>
        <v>5398651888</v>
      </c>
      <c r="C42" s="6">
        <f t="shared" si="4"/>
        <v>5285197517</v>
      </c>
      <c r="D42" s="6">
        <f t="shared" si="4"/>
        <v>5647212505</v>
      </c>
      <c r="E42" s="6">
        <f t="shared" si="4"/>
        <v>5020284099</v>
      </c>
      <c r="F42" s="6">
        <f t="shared" si="4"/>
        <v>4416571737</v>
      </c>
      <c r="G42" s="6">
        <f t="shared" si="4"/>
        <v>4475306339</v>
      </c>
      <c r="H42" s="6">
        <f t="shared" si="4"/>
        <v>4612633641</v>
      </c>
    </row>
    <row r="43" spans="1:8" x14ac:dyDescent="0.25">
      <c r="B43" s="6"/>
      <c r="C43" s="6"/>
      <c r="D43" s="6"/>
      <c r="E43" s="6"/>
      <c r="F43" s="6"/>
      <c r="G43" s="6"/>
    </row>
    <row r="44" spans="1:8" x14ac:dyDescent="0.25">
      <c r="A44" s="21" t="s">
        <v>63</v>
      </c>
      <c r="B44" s="5"/>
      <c r="C44" s="5"/>
      <c r="D44" s="5"/>
      <c r="E44" s="5"/>
      <c r="F44" s="5"/>
      <c r="G44" s="5"/>
    </row>
    <row r="45" spans="1:8" x14ac:dyDescent="0.25">
      <c r="A45" s="2" t="s">
        <v>10</v>
      </c>
      <c r="B45" s="5">
        <v>353023430</v>
      </c>
      <c r="C45" s="5">
        <v>441279290</v>
      </c>
      <c r="D45" s="5">
        <v>529535140</v>
      </c>
      <c r="E45" s="5">
        <v>529535140</v>
      </c>
      <c r="F45" s="5">
        <v>608965410</v>
      </c>
      <c r="G45" s="5">
        <v>700310221</v>
      </c>
      <c r="H45" s="5">
        <v>805356750</v>
      </c>
    </row>
    <row r="46" spans="1:8" x14ac:dyDescent="0.25">
      <c r="A46" s="2" t="s">
        <v>11</v>
      </c>
      <c r="B46" s="5">
        <v>157477415</v>
      </c>
      <c r="C46" s="5">
        <v>156998911</v>
      </c>
      <c r="D46" s="5">
        <v>156520407</v>
      </c>
      <c r="E46" s="5">
        <v>156281949</v>
      </c>
      <c r="F46" s="5">
        <v>155285034</v>
      </c>
      <c r="G46" s="5">
        <v>154808121</v>
      </c>
      <c r="H46" s="5">
        <v>154331208</v>
      </c>
    </row>
    <row r="47" spans="1:8" x14ac:dyDescent="0.25">
      <c r="A47" s="2" t="s">
        <v>39</v>
      </c>
      <c r="B47" s="5">
        <v>286084982</v>
      </c>
      <c r="C47" s="5">
        <v>332925427</v>
      </c>
      <c r="D47" s="5">
        <v>315027439</v>
      </c>
      <c r="E47" s="5">
        <v>0</v>
      </c>
      <c r="F47" s="5">
        <v>0</v>
      </c>
      <c r="G47" s="5">
        <v>0</v>
      </c>
    </row>
    <row r="48" spans="1:8" x14ac:dyDescent="0.25">
      <c r="A48" s="2" t="s">
        <v>42</v>
      </c>
      <c r="B48" s="5"/>
      <c r="C48" s="5">
        <v>31744401</v>
      </c>
      <c r="D48" s="5">
        <v>14481443</v>
      </c>
      <c r="E48" s="5">
        <v>8266952</v>
      </c>
      <c r="F48" s="5">
        <v>21635191</v>
      </c>
      <c r="G48" s="5">
        <v>25223220</v>
      </c>
      <c r="H48" s="5">
        <v>24708298</v>
      </c>
    </row>
    <row r="49" spans="1:8" x14ac:dyDescent="0.25">
      <c r="A49" s="2" t="s">
        <v>12</v>
      </c>
      <c r="B49" s="5">
        <v>5741278054</v>
      </c>
      <c r="C49" s="5">
        <v>7025778509</v>
      </c>
      <c r="D49" s="5">
        <v>8390295168</v>
      </c>
      <c r="E49" s="5">
        <v>9848993073</v>
      </c>
      <c r="F49" s="5">
        <v>11688650069</v>
      </c>
      <c r="G49" s="5">
        <v>14246822807</v>
      </c>
      <c r="H49" s="5">
        <v>17300366985</v>
      </c>
    </row>
    <row r="50" spans="1:8" x14ac:dyDescent="0.25">
      <c r="A50" s="2"/>
      <c r="B50" s="5"/>
      <c r="C50" s="5"/>
      <c r="D50" s="5"/>
      <c r="E50" s="5"/>
      <c r="F50" s="5"/>
      <c r="G50" s="5"/>
    </row>
    <row r="51" spans="1:8" x14ac:dyDescent="0.25">
      <c r="A51" s="21" t="s">
        <v>64</v>
      </c>
      <c r="B51" s="5">
        <v>37733</v>
      </c>
      <c r="C51" s="5">
        <v>37095</v>
      </c>
      <c r="D51" s="5"/>
      <c r="E51" s="5"/>
      <c r="F51" s="5">
        <v>0</v>
      </c>
      <c r="G51" s="5">
        <v>0</v>
      </c>
    </row>
    <row r="52" spans="1:8" x14ac:dyDescent="0.25">
      <c r="A52" s="1"/>
      <c r="B52" s="6">
        <f>SUM(B45:B51)</f>
        <v>6537901614</v>
      </c>
      <c r="C52" s="6">
        <f>SUM(C45:C51)</f>
        <v>7988763633</v>
      </c>
      <c r="D52" s="6">
        <f t="shared" ref="D52:E52" si="5">SUM(D45:D49)</f>
        <v>9405859597</v>
      </c>
      <c r="E52" s="6">
        <f t="shared" si="5"/>
        <v>10543077114</v>
      </c>
      <c r="F52" s="6">
        <f>SUM(F45:F51)</f>
        <v>12474535704</v>
      </c>
      <c r="G52" s="6">
        <f>SUM(G45:G51)</f>
        <v>15127164369</v>
      </c>
      <c r="H52" s="6">
        <f>SUM(H45:H51)</f>
        <v>18284763241</v>
      </c>
    </row>
    <row r="53" spans="1:8" x14ac:dyDescent="0.25">
      <c r="A53" s="1"/>
      <c r="B53" s="6"/>
      <c r="C53" s="6"/>
      <c r="D53" s="6"/>
      <c r="E53" s="6"/>
      <c r="F53" s="6"/>
      <c r="G53" s="6"/>
    </row>
    <row r="54" spans="1:8" x14ac:dyDescent="0.25">
      <c r="A54" s="1"/>
      <c r="B54" s="6">
        <f t="shared" ref="B54:H54" si="6">B52+B32+B42</f>
        <v>13102016926</v>
      </c>
      <c r="C54" s="6">
        <f t="shared" si="6"/>
        <v>14817113417</v>
      </c>
      <c r="D54" s="6">
        <f t="shared" si="6"/>
        <v>16137774904</v>
      </c>
      <c r="E54" s="6">
        <f t="shared" si="6"/>
        <v>16760346726</v>
      </c>
      <c r="F54" s="6">
        <f t="shared" si="6"/>
        <v>18124345942</v>
      </c>
      <c r="G54" s="6">
        <f t="shared" si="6"/>
        <v>20811679485</v>
      </c>
      <c r="H54" s="6">
        <f t="shared" si="6"/>
        <v>24201236513</v>
      </c>
    </row>
    <row r="55" spans="1:8" x14ac:dyDescent="0.25">
      <c r="A55" s="1"/>
      <c r="B55" s="6"/>
      <c r="C55" s="6"/>
      <c r="D55" s="6"/>
      <c r="E55" s="6"/>
      <c r="F55" s="6"/>
      <c r="G55" s="6"/>
    </row>
    <row r="56" spans="1:8" x14ac:dyDescent="0.25">
      <c r="B56" s="5"/>
      <c r="C56" s="5"/>
      <c r="D56" s="5"/>
      <c r="E56" s="5"/>
      <c r="F56" s="5"/>
      <c r="G56" s="5"/>
    </row>
    <row r="57" spans="1:8" x14ac:dyDescent="0.25">
      <c r="A57" s="24" t="s">
        <v>65</v>
      </c>
      <c r="B57" s="13">
        <f t="shared" ref="B57:H57" si="7">B52/(B45/10)</f>
        <v>185.19738517072366</v>
      </c>
      <c r="C57" s="13">
        <f t="shared" si="7"/>
        <v>181.03645047561602</v>
      </c>
      <c r="D57" s="13">
        <f t="shared" si="7"/>
        <v>177.62484274414726</v>
      </c>
      <c r="E57" s="13">
        <f t="shared" si="7"/>
        <v>199.10061330396317</v>
      </c>
      <c r="F57" s="13">
        <f t="shared" si="7"/>
        <v>204.84801762385814</v>
      </c>
      <c r="G57" s="13">
        <f t="shared" si="7"/>
        <v>216.00661985768735</v>
      </c>
      <c r="H57" s="13">
        <f t="shared" si="7"/>
        <v>227.03929955265167</v>
      </c>
    </row>
    <row r="58" spans="1:8" x14ac:dyDescent="0.25">
      <c r="A58" s="24" t="s">
        <v>66</v>
      </c>
      <c r="B58" s="5">
        <f>B45/10</f>
        <v>35302343</v>
      </c>
      <c r="C58" s="5">
        <f t="shared" ref="C58:H58" si="8">C45/10</f>
        <v>44127929</v>
      </c>
      <c r="D58" s="5">
        <f t="shared" si="8"/>
        <v>52953514</v>
      </c>
      <c r="E58" s="5">
        <f t="shared" si="8"/>
        <v>52953514</v>
      </c>
      <c r="F58" s="5">
        <f t="shared" si="8"/>
        <v>60896541</v>
      </c>
      <c r="G58" s="5">
        <f t="shared" si="8"/>
        <v>70031022.099999994</v>
      </c>
      <c r="H58" s="5">
        <f t="shared" si="8"/>
        <v>80535675</v>
      </c>
    </row>
    <row r="59" spans="1:8" x14ac:dyDescent="0.25">
      <c r="B59" s="5"/>
      <c r="C59" s="5"/>
      <c r="D59" s="5"/>
      <c r="E59" s="5"/>
      <c r="F59" s="5"/>
      <c r="G59" s="5"/>
    </row>
    <row r="60" spans="1:8" x14ac:dyDescent="0.25">
      <c r="A60" s="1"/>
      <c r="B60" s="6"/>
      <c r="C60" s="6"/>
      <c r="D60" s="6"/>
      <c r="E60" s="6"/>
      <c r="F60" s="6"/>
      <c r="G60" s="6"/>
    </row>
    <row r="61" spans="1:8" x14ac:dyDescent="0.25">
      <c r="B61" s="5"/>
      <c r="C61" s="5"/>
      <c r="D61" s="5"/>
      <c r="E61" s="5"/>
      <c r="F61" s="5"/>
      <c r="G61" s="5"/>
      <c r="H61" s="14"/>
    </row>
    <row r="62" spans="1:8" x14ac:dyDescent="0.25">
      <c r="B62" s="5"/>
      <c r="C62" s="5"/>
      <c r="D62" s="5"/>
      <c r="E62" s="5"/>
      <c r="F62" s="5"/>
      <c r="G62" s="5"/>
    </row>
    <row r="63" spans="1:8" x14ac:dyDescent="0.25">
      <c r="B63" s="6"/>
      <c r="C63" s="6"/>
      <c r="D63" s="6"/>
      <c r="E63" s="6"/>
      <c r="F63" s="6"/>
      <c r="G63" s="6"/>
    </row>
    <row r="64" spans="1:8" x14ac:dyDescent="0.25">
      <c r="B64" s="6"/>
      <c r="C64" s="6"/>
      <c r="D64" s="6"/>
      <c r="E64" s="6"/>
      <c r="F64" s="6"/>
      <c r="G64" s="6"/>
    </row>
    <row r="65" spans="1:7" x14ac:dyDescent="0.25">
      <c r="B65" s="5"/>
      <c r="C65" s="5"/>
      <c r="D65" s="5"/>
      <c r="E65" s="5"/>
      <c r="F65" s="5"/>
      <c r="G65" s="5"/>
    </row>
    <row r="66" spans="1:7" x14ac:dyDescent="0.25">
      <c r="A66" s="1"/>
      <c r="B66" s="6"/>
      <c r="C66" s="6"/>
      <c r="D66" s="6"/>
      <c r="E66" s="6"/>
      <c r="F66" s="6"/>
      <c r="G66" s="6"/>
    </row>
    <row r="67" spans="1:7" x14ac:dyDescent="0.25">
      <c r="B67" s="5"/>
      <c r="C67" s="5"/>
      <c r="D67" s="5"/>
      <c r="E67" s="5"/>
      <c r="F67" s="5"/>
      <c r="G67" s="5"/>
    </row>
    <row r="68" spans="1:7" x14ac:dyDescent="0.25">
      <c r="A68" s="1"/>
      <c r="B68" s="6"/>
      <c r="C68" s="6"/>
      <c r="D68" s="6"/>
      <c r="E68" s="6"/>
      <c r="F68" s="6"/>
      <c r="G68" s="6"/>
    </row>
    <row r="69" spans="1:7" x14ac:dyDescent="0.25">
      <c r="A69" s="1"/>
      <c r="B69" s="5"/>
      <c r="C69" s="5"/>
      <c r="D69" s="5"/>
      <c r="E69" s="5"/>
      <c r="F69" s="5"/>
      <c r="G69" s="5"/>
    </row>
    <row r="70" spans="1:7" x14ac:dyDescent="0.25">
      <c r="B70" s="5"/>
      <c r="C70" s="5"/>
      <c r="D70" s="5"/>
      <c r="E70" s="5"/>
      <c r="F70" s="5"/>
      <c r="G70" s="5"/>
    </row>
    <row r="71" spans="1:7" x14ac:dyDescent="0.25">
      <c r="B71" s="5"/>
      <c r="C71" s="5"/>
      <c r="D71" s="5"/>
      <c r="E71" s="5"/>
      <c r="F71" s="5"/>
      <c r="G71" s="5"/>
    </row>
    <row r="72" spans="1:7" x14ac:dyDescent="0.25">
      <c r="B72" s="6"/>
      <c r="C72" s="6"/>
      <c r="D72" s="6"/>
      <c r="E72" s="6"/>
      <c r="F72" s="6"/>
      <c r="G72" s="6"/>
    </row>
    <row r="73" spans="1:7" x14ac:dyDescent="0.25">
      <c r="A73" s="1"/>
      <c r="B73" s="6"/>
      <c r="C73" s="6"/>
      <c r="D73" s="6"/>
      <c r="E73" s="6"/>
      <c r="F73" s="6"/>
      <c r="G73" s="6"/>
    </row>
    <row r="74" spans="1:7" x14ac:dyDescent="0.25">
      <c r="B74" s="5"/>
      <c r="C74" s="5"/>
      <c r="D74" s="5"/>
      <c r="E74" s="5"/>
      <c r="F74" s="5"/>
      <c r="G74" s="5"/>
    </row>
    <row r="75" spans="1:7" x14ac:dyDescent="0.25">
      <c r="B75" s="5"/>
      <c r="C75" s="5"/>
      <c r="D75" s="5"/>
      <c r="E75" s="5"/>
      <c r="F75" s="5"/>
      <c r="G75" s="5"/>
    </row>
    <row r="76" spans="1:7" x14ac:dyDescent="0.25">
      <c r="A76" s="1"/>
      <c r="B76" s="5"/>
      <c r="C76" s="5"/>
      <c r="D76" s="5"/>
      <c r="E76" s="5"/>
      <c r="F76" s="5"/>
      <c r="G76" s="5"/>
    </row>
    <row r="77" spans="1:7" x14ac:dyDescent="0.25">
      <c r="B77" s="5"/>
      <c r="C77" s="5"/>
      <c r="D77" s="5"/>
      <c r="E77" s="5"/>
      <c r="F77" s="5"/>
      <c r="G77" s="5"/>
    </row>
    <row r="78" spans="1:7" x14ac:dyDescent="0.25">
      <c r="B78" s="5"/>
      <c r="C78" s="5"/>
      <c r="D78" s="5"/>
      <c r="E78" s="5"/>
      <c r="F78" s="5"/>
      <c r="G78" s="5"/>
    </row>
    <row r="79" spans="1:7" x14ac:dyDescent="0.25">
      <c r="B79" s="5"/>
      <c r="C79" s="5"/>
      <c r="D79" s="5"/>
      <c r="E79" s="5"/>
      <c r="F79" s="5"/>
      <c r="G79" s="5"/>
    </row>
    <row r="80" spans="1:7" x14ac:dyDescent="0.25">
      <c r="A80" s="1"/>
      <c r="B80" s="6"/>
      <c r="C80" s="6"/>
      <c r="D80" s="6"/>
      <c r="E80" s="6"/>
      <c r="F80" s="6"/>
      <c r="G80" s="6"/>
    </row>
    <row r="81" spans="1:7" x14ac:dyDescent="0.25">
      <c r="B81" s="5"/>
      <c r="C81" s="5"/>
      <c r="D81" s="5"/>
      <c r="E81" s="5"/>
      <c r="F81" s="5"/>
      <c r="G81" s="5"/>
    </row>
    <row r="82" spans="1:7" x14ac:dyDescent="0.25">
      <c r="B82" s="5"/>
      <c r="C82" s="5"/>
      <c r="D82" s="5"/>
      <c r="E82" s="5"/>
      <c r="F82" s="5"/>
      <c r="G82" s="5"/>
    </row>
    <row r="83" spans="1:7" x14ac:dyDescent="0.25">
      <c r="A83" s="1"/>
      <c r="B83" s="6"/>
      <c r="C83" s="6"/>
      <c r="D83" s="6"/>
      <c r="E83" s="6"/>
      <c r="F83" s="6"/>
      <c r="G83" s="6"/>
    </row>
    <row r="84" spans="1:7" x14ac:dyDescent="0.25">
      <c r="A84" s="1"/>
      <c r="B84" s="5"/>
      <c r="C84" s="5"/>
      <c r="D84" s="5"/>
      <c r="E84" s="5"/>
      <c r="F84" s="5"/>
      <c r="G84" s="5"/>
    </row>
    <row r="85" spans="1:7" x14ac:dyDescent="0.25">
      <c r="A85" s="4"/>
      <c r="B85" s="5"/>
      <c r="C85" s="5"/>
      <c r="D85" s="5"/>
      <c r="E85" s="5"/>
      <c r="F85" s="5"/>
      <c r="G85" s="5"/>
    </row>
    <row r="86" spans="1:7" x14ac:dyDescent="0.25">
      <c r="B86" s="5"/>
      <c r="C86" s="5"/>
      <c r="D86" s="5"/>
      <c r="E86" s="5"/>
      <c r="F86" s="5"/>
      <c r="G86" s="5"/>
    </row>
    <row r="87" spans="1:7" x14ac:dyDescent="0.25">
      <c r="B87" s="5"/>
      <c r="C87" s="5"/>
      <c r="D87" s="5"/>
      <c r="E87" s="5"/>
      <c r="F87" s="5"/>
      <c r="G87" s="5"/>
    </row>
    <row r="88" spans="1:7" x14ac:dyDescent="0.25">
      <c r="B88" s="5"/>
      <c r="C88" s="5"/>
      <c r="D88" s="5"/>
      <c r="E88" s="5"/>
      <c r="F88" s="5"/>
      <c r="G88" s="5"/>
    </row>
    <row r="89" spans="1:7" x14ac:dyDescent="0.25">
      <c r="A89" s="1"/>
      <c r="B89" s="6"/>
      <c r="C89" s="6"/>
      <c r="D89" s="6"/>
      <c r="E89" s="6"/>
      <c r="F89" s="6"/>
      <c r="G89" s="6"/>
    </row>
    <row r="90" spans="1:7" x14ac:dyDescent="0.25">
      <c r="B90" s="5"/>
      <c r="C90" s="5"/>
      <c r="D90" s="5"/>
      <c r="E90" s="5"/>
      <c r="F90" s="5"/>
      <c r="G90" s="5"/>
    </row>
    <row r="91" spans="1:7" x14ac:dyDescent="0.25">
      <c r="A91" s="1"/>
      <c r="B91" s="5"/>
      <c r="C91" s="5"/>
      <c r="D91" s="5"/>
      <c r="E91" s="5"/>
      <c r="F91" s="5"/>
      <c r="G91" s="5"/>
    </row>
    <row r="92" spans="1:7" x14ac:dyDescent="0.25">
      <c r="B92" s="5"/>
      <c r="C92" s="5"/>
      <c r="D92" s="5"/>
      <c r="E92" s="5"/>
      <c r="F92" s="5"/>
      <c r="G92" s="5"/>
    </row>
    <row r="93" spans="1:7" x14ac:dyDescent="0.25">
      <c r="A93" s="1"/>
      <c r="B93" s="5"/>
      <c r="C93" s="5"/>
      <c r="D93" s="5"/>
      <c r="E93" s="5"/>
      <c r="F93" s="5"/>
      <c r="G93" s="5"/>
    </row>
    <row r="94" spans="1:7" x14ac:dyDescent="0.25">
      <c r="B94" s="5"/>
      <c r="C94" s="5"/>
      <c r="D94" s="5"/>
      <c r="E94" s="5"/>
      <c r="F94" s="5"/>
      <c r="G94" s="5"/>
    </row>
    <row r="95" spans="1:7" x14ac:dyDescent="0.25">
      <c r="A95" s="1"/>
      <c r="B95" s="6"/>
      <c r="C95" s="6"/>
      <c r="D95" s="6"/>
      <c r="E95" s="6"/>
      <c r="F95" s="6"/>
      <c r="G95" s="6"/>
    </row>
    <row r="96" spans="1:7" x14ac:dyDescent="0.25">
      <c r="A96" s="1"/>
      <c r="B96" s="6"/>
      <c r="C96" s="6"/>
      <c r="D96" s="6"/>
      <c r="E96" s="6"/>
      <c r="F96" s="6"/>
      <c r="G96" s="6"/>
    </row>
    <row r="97" spans="1:7" x14ac:dyDescent="0.25">
      <c r="A97" s="1"/>
      <c r="B97" s="5"/>
      <c r="C97" s="5"/>
      <c r="D97" s="5"/>
      <c r="E97" s="5"/>
      <c r="F97" s="5"/>
      <c r="G97" s="5"/>
    </row>
    <row r="98" spans="1:7" x14ac:dyDescent="0.25">
      <c r="A98" s="1"/>
      <c r="B98" s="6"/>
      <c r="C98" s="6"/>
      <c r="D98" s="6"/>
      <c r="E98" s="6"/>
      <c r="F98" s="6"/>
      <c r="G9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H20" sqref="H20"/>
    </sheetView>
  </sheetViews>
  <sheetFormatPr defaultRowHeight="15" x14ac:dyDescent="0.25"/>
  <cols>
    <col min="1" max="1" width="43.7109375" bestFit="1" customWidth="1"/>
    <col min="2" max="2" width="15" bestFit="1" customWidth="1"/>
    <col min="3" max="3" width="15.28515625" bestFit="1" customWidth="1"/>
    <col min="4" max="4" width="15" bestFit="1" customWidth="1"/>
    <col min="5" max="6" width="15.28515625" bestFit="1" customWidth="1"/>
    <col min="7" max="7" width="17.7109375" bestFit="1" customWidth="1"/>
    <col min="8" max="8" width="18.28515625" customWidth="1"/>
    <col min="9" max="9" width="18.140625" customWidth="1"/>
  </cols>
  <sheetData>
    <row r="1" spans="1:8" ht="18.75" x14ac:dyDescent="0.3">
      <c r="A1" s="3" t="s">
        <v>0</v>
      </c>
      <c r="B1" s="14"/>
      <c r="C1" s="14"/>
      <c r="D1" s="14"/>
      <c r="E1" s="14"/>
      <c r="F1" s="14"/>
    </row>
    <row r="2" spans="1:8" ht="15.75" x14ac:dyDescent="0.25">
      <c r="A2" s="19" t="s">
        <v>67</v>
      </c>
      <c r="B2" s="5"/>
      <c r="C2" s="5"/>
      <c r="D2" s="5"/>
      <c r="E2" s="5"/>
      <c r="F2" s="5"/>
    </row>
    <row r="3" spans="1:8" ht="15.75" x14ac:dyDescent="0.25">
      <c r="A3" s="19" t="s">
        <v>55</v>
      </c>
      <c r="B3" s="5"/>
      <c r="C3" s="5"/>
      <c r="D3" s="5"/>
      <c r="E3" s="5"/>
      <c r="F3" s="5"/>
    </row>
    <row r="4" spans="1:8" ht="15.75" x14ac:dyDescent="0.25">
      <c r="B4" s="9">
        <v>2013</v>
      </c>
      <c r="C4" s="9">
        <v>2014</v>
      </c>
      <c r="D4" s="10" t="s">
        <v>49</v>
      </c>
      <c r="E4" s="11" t="s">
        <v>47</v>
      </c>
      <c r="F4" s="9">
        <v>2017</v>
      </c>
      <c r="G4" s="9">
        <v>2018</v>
      </c>
      <c r="H4" s="9">
        <v>2019</v>
      </c>
    </row>
    <row r="5" spans="1:8" x14ac:dyDescent="0.25">
      <c r="A5" s="24" t="s">
        <v>68</v>
      </c>
      <c r="B5" s="5">
        <v>9130607862</v>
      </c>
      <c r="C5" s="5">
        <v>11432554648</v>
      </c>
      <c r="D5" s="5">
        <v>5998220981</v>
      </c>
      <c r="E5" s="5">
        <v>14200840456</v>
      </c>
      <c r="F5" s="5">
        <v>16043431021</v>
      </c>
      <c r="G5" s="18">
        <v>18603708906</v>
      </c>
      <c r="H5" s="5">
        <v>22220887119</v>
      </c>
    </row>
    <row r="6" spans="1:8" x14ac:dyDescent="0.25">
      <c r="A6" t="s">
        <v>69</v>
      </c>
      <c r="B6" s="5">
        <v>4649847166</v>
      </c>
      <c r="C6" s="5">
        <v>5718007920</v>
      </c>
      <c r="D6" s="5">
        <v>2907342202</v>
      </c>
      <c r="E6" s="5">
        <v>6966978424</v>
      </c>
      <c r="F6" s="5">
        <v>7940504696</v>
      </c>
      <c r="G6" s="5">
        <v>9257239128</v>
      </c>
      <c r="H6" s="5">
        <v>11065965907</v>
      </c>
    </row>
    <row r="7" spans="1:8" x14ac:dyDescent="0.25">
      <c r="A7" s="24" t="s">
        <v>22</v>
      </c>
      <c r="B7" s="6">
        <f>B5-B6</f>
        <v>4480760696</v>
      </c>
      <c r="C7" s="6">
        <f t="shared" ref="C7:H7" si="0">C5-C6</f>
        <v>5714546728</v>
      </c>
      <c r="D7" s="6">
        <f t="shared" si="0"/>
        <v>3090878779</v>
      </c>
      <c r="E7" s="6">
        <f t="shared" si="0"/>
        <v>7233862032</v>
      </c>
      <c r="F7" s="6">
        <f t="shared" si="0"/>
        <v>8102926325</v>
      </c>
      <c r="G7" s="6">
        <f t="shared" si="0"/>
        <v>9346469778</v>
      </c>
      <c r="H7" s="6">
        <f t="shared" si="0"/>
        <v>11154921212</v>
      </c>
    </row>
    <row r="8" spans="1:8" x14ac:dyDescent="0.25">
      <c r="A8" s="24" t="s">
        <v>70</v>
      </c>
      <c r="B8" s="6"/>
      <c r="C8" s="6"/>
      <c r="D8" s="6"/>
      <c r="E8" s="6"/>
      <c r="F8" s="6"/>
      <c r="G8" s="6"/>
    </row>
    <row r="9" spans="1:8" x14ac:dyDescent="0.25">
      <c r="A9" t="s">
        <v>23</v>
      </c>
      <c r="B9" s="5">
        <v>2075286686</v>
      </c>
      <c r="C9" s="5">
        <v>2840575863</v>
      </c>
      <c r="D9" s="5">
        <v>1492059767</v>
      </c>
      <c r="E9" s="5">
        <v>3613885944</v>
      </c>
      <c r="F9" s="5">
        <v>4063427289</v>
      </c>
      <c r="G9" s="5">
        <v>4722567721</v>
      </c>
      <c r="H9" s="5">
        <v>5804494273</v>
      </c>
    </row>
    <row r="10" spans="1:8" x14ac:dyDescent="0.25">
      <c r="A10" t="s">
        <v>44</v>
      </c>
      <c r="B10" s="5">
        <v>32579378</v>
      </c>
      <c r="C10" s="5">
        <v>35826662</v>
      </c>
      <c r="D10" s="5">
        <v>8671304</v>
      </c>
      <c r="E10" s="5">
        <v>13464195</v>
      </c>
      <c r="F10" s="5">
        <v>35959568</v>
      </c>
      <c r="G10" s="5">
        <v>133008413</v>
      </c>
      <c r="H10" s="5">
        <v>274885492</v>
      </c>
    </row>
    <row r="11" spans="1:8" x14ac:dyDescent="0.25">
      <c r="A11" s="24" t="s">
        <v>24</v>
      </c>
      <c r="B11" s="6">
        <f>B7+B10-B9</f>
        <v>2438053388</v>
      </c>
      <c r="C11" s="6">
        <f t="shared" ref="C11:H11" si="1">C7+C10-C9</f>
        <v>2909797527</v>
      </c>
      <c r="D11" s="6">
        <f t="shared" si="1"/>
        <v>1607490316</v>
      </c>
      <c r="E11" s="6">
        <f t="shared" si="1"/>
        <v>3633440283</v>
      </c>
      <c r="F11" s="6">
        <f t="shared" si="1"/>
        <v>4075458604</v>
      </c>
      <c r="G11" s="6">
        <f t="shared" si="1"/>
        <v>4756910470</v>
      </c>
      <c r="H11" s="6">
        <f t="shared" si="1"/>
        <v>5625312431</v>
      </c>
    </row>
    <row r="12" spans="1:8" x14ac:dyDescent="0.25">
      <c r="A12" t="s">
        <v>1</v>
      </c>
      <c r="B12" s="15">
        <v>398849</v>
      </c>
      <c r="C12" s="6"/>
      <c r="D12" s="6"/>
      <c r="E12" s="6"/>
      <c r="F12" s="6"/>
    </row>
    <row r="13" spans="1:8" x14ac:dyDescent="0.25">
      <c r="A13" t="s">
        <v>25</v>
      </c>
      <c r="B13" s="5">
        <v>451030569</v>
      </c>
      <c r="C13" s="5">
        <v>485153854</v>
      </c>
      <c r="D13" s="5">
        <v>120313872</v>
      </c>
      <c r="E13" s="5">
        <v>270445958</v>
      </c>
      <c r="F13" s="5">
        <v>199157898</v>
      </c>
      <c r="G13" s="5">
        <v>207196059</v>
      </c>
      <c r="H13" s="5">
        <v>150846362</v>
      </c>
    </row>
    <row r="14" spans="1:8" x14ac:dyDescent="0.25">
      <c r="A14" s="24" t="s">
        <v>71</v>
      </c>
      <c r="B14" s="6">
        <f>B11+B12-B13</f>
        <v>1987421668</v>
      </c>
      <c r="C14" s="6">
        <f t="shared" ref="C14:H14" si="2">C11+C12-C13</f>
        <v>2424643673</v>
      </c>
      <c r="D14" s="6">
        <f t="shared" si="2"/>
        <v>1487176444</v>
      </c>
      <c r="E14" s="6">
        <f t="shared" si="2"/>
        <v>3362994325</v>
      </c>
      <c r="F14" s="6">
        <f t="shared" si="2"/>
        <v>3876300706</v>
      </c>
      <c r="G14" s="6">
        <f t="shared" si="2"/>
        <v>4549714411</v>
      </c>
      <c r="H14" s="6">
        <f t="shared" si="2"/>
        <v>5474466069</v>
      </c>
    </row>
    <row r="15" spans="1:8" x14ac:dyDescent="0.25">
      <c r="A15" t="s">
        <v>26</v>
      </c>
      <c r="B15" s="5">
        <v>94570671</v>
      </c>
      <c r="C15" s="5">
        <v>116546147</v>
      </c>
      <c r="D15" s="5">
        <v>70817926</v>
      </c>
      <c r="E15" s="5">
        <v>160142585</v>
      </c>
      <c r="F15" s="5">
        <v>184585748</v>
      </c>
      <c r="G15" s="5">
        <v>216653067</v>
      </c>
      <c r="H15" s="5">
        <v>260688862</v>
      </c>
    </row>
    <row r="16" spans="1:8" x14ac:dyDescent="0.25">
      <c r="A16" s="24" t="s">
        <v>72</v>
      </c>
      <c r="B16" s="6">
        <f>B14-B15</f>
        <v>1892850997</v>
      </c>
      <c r="C16" s="6">
        <f t="shared" ref="C16:H16" si="3">C14-C15</f>
        <v>2308097526</v>
      </c>
      <c r="D16" s="6">
        <f t="shared" si="3"/>
        <v>1416358518</v>
      </c>
      <c r="E16" s="6">
        <f t="shared" si="3"/>
        <v>3202851740</v>
      </c>
      <c r="F16" s="6">
        <f t="shared" si="3"/>
        <v>3691714958</v>
      </c>
      <c r="G16" s="6">
        <f t="shared" si="3"/>
        <v>4333061344</v>
      </c>
      <c r="H16" s="6">
        <f t="shared" si="3"/>
        <v>5213777207</v>
      </c>
    </row>
    <row r="17" spans="1:8" x14ac:dyDescent="0.25">
      <c r="A17" s="21" t="s">
        <v>73</v>
      </c>
      <c r="B17" s="5"/>
      <c r="C17" s="5"/>
      <c r="D17" s="5"/>
      <c r="E17" s="5"/>
      <c r="F17" s="5"/>
    </row>
    <row r="18" spans="1:8" x14ac:dyDescent="0.25">
      <c r="A18" t="s">
        <v>27</v>
      </c>
      <c r="B18" s="5">
        <v>-293878752</v>
      </c>
      <c r="C18" s="5">
        <v>-548391630</v>
      </c>
      <c r="D18" s="5">
        <v>-333574629</v>
      </c>
      <c r="E18" s="5">
        <v>-734412361</v>
      </c>
      <c r="F18" s="5">
        <v>-891379438</v>
      </c>
      <c r="G18" s="5">
        <v>-1064469300</v>
      </c>
      <c r="H18" s="5">
        <v>-1295568037</v>
      </c>
    </row>
    <row r="19" spans="1:8" x14ac:dyDescent="0.25">
      <c r="A19" t="s">
        <v>28</v>
      </c>
      <c r="B19" s="5">
        <v>-201956568</v>
      </c>
      <c r="C19" s="5">
        <v>-72213883</v>
      </c>
      <c r="D19" s="5">
        <v>-150704200</v>
      </c>
      <c r="E19" s="5">
        <v>-250525081</v>
      </c>
      <c r="F19" s="5">
        <v>-188193106</v>
      </c>
      <c r="G19" s="5">
        <v>-71641511</v>
      </c>
      <c r="H19" s="5">
        <v>-94847040</v>
      </c>
    </row>
    <row r="20" spans="1:8" x14ac:dyDescent="0.25">
      <c r="B20" s="6">
        <f t="shared" ref="B20:E20" si="4">SUM(B18:B19)</f>
        <v>-495835320</v>
      </c>
      <c r="C20" s="6">
        <f t="shared" si="4"/>
        <v>-620605513</v>
      </c>
      <c r="D20" s="6">
        <f t="shared" si="4"/>
        <v>-484278829</v>
      </c>
      <c r="E20" s="6">
        <f t="shared" si="4"/>
        <v>-984937442</v>
      </c>
      <c r="F20" s="6">
        <f>SUM(F18:F19)</f>
        <v>-1079572544</v>
      </c>
      <c r="G20" s="6">
        <f>SUM(G18:G19)</f>
        <v>-1136110811</v>
      </c>
      <c r="H20" s="6">
        <f>SUM(H18:H19)</f>
        <v>-1390415077</v>
      </c>
    </row>
    <row r="21" spans="1:8" x14ac:dyDescent="0.25">
      <c r="A21" s="24" t="s">
        <v>74</v>
      </c>
      <c r="B21" s="6">
        <f t="shared" ref="B21" si="5">B16+B20</f>
        <v>1397015677</v>
      </c>
      <c r="C21" s="6">
        <f>(C16+C20)+1</f>
        <v>1687492014</v>
      </c>
      <c r="D21" s="6">
        <f>(D16+D20)</f>
        <v>932079689</v>
      </c>
      <c r="E21" s="6">
        <f>E16+E20</f>
        <v>2217914298</v>
      </c>
      <c r="F21" s="6">
        <f>F16+F20</f>
        <v>2612142414</v>
      </c>
      <c r="G21" s="6">
        <f>G16+G20</f>
        <v>3196950533</v>
      </c>
      <c r="H21" s="6">
        <f>H16+H20</f>
        <v>3823362130</v>
      </c>
    </row>
    <row r="22" spans="1:8" x14ac:dyDescent="0.25">
      <c r="B22" s="5"/>
      <c r="C22" s="5"/>
      <c r="D22" s="5"/>
      <c r="E22" s="5"/>
      <c r="F22" s="5"/>
    </row>
    <row r="24" spans="1:8" s="1" customFormat="1" x14ac:dyDescent="0.25">
      <c r="A24" s="24" t="s">
        <v>75</v>
      </c>
      <c r="B24" s="12">
        <f>B21/('1'!B45/10)</f>
        <v>39.572888320755368</v>
      </c>
      <c r="C24" s="12">
        <f>C21/('1'!C45/10)</f>
        <v>38.240906660269509</v>
      </c>
      <c r="D24" s="12">
        <f>D21/('1'!D45/10)</f>
        <v>17.601847707406161</v>
      </c>
      <c r="E24" s="12">
        <f>E21/('1'!E45/10)</f>
        <v>41.884175958558671</v>
      </c>
      <c r="F24" s="12">
        <f>F21/('1'!F45/10)</f>
        <v>42.89475840672133</v>
      </c>
      <c r="G24" s="12">
        <f>G21/('1'!G45/10)</f>
        <v>45.650490841543785</v>
      </c>
      <c r="H24" s="12">
        <f>H21/('1'!H45/10)</f>
        <v>47.474142732397787</v>
      </c>
    </row>
    <row r="25" spans="1:8" x14ac:dyDescent="0.25">
      <c r="A25" s="25" t="s">
        <v>76</v>
      </c>
      <c r="B25">
        <v>35302343</v>
      </c>
      <c r="C25">
        <v>44127929</v>
      </c>
      <c r="D25">
        <v>52953514</v>
      </c>
      <c r="E25">
        <v>52953514</v>
      </c>
      <c r="F25">
        <v>60896541</v>
      </c>
      <c r="G25">
        <v>70031022.099999994</v>
      </c>
      <c r="H25">
        <v>70031022.099999994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12" sqref="J12"/>
    </sheetView>
  </sheetViews>
  <sheetFormatPr defaultRowHeight="15" x14ac:dyDescent="0.25"/>
  <cols>
    <col min="1" max="1" width="48.42578125" bestFit="1" customWidth="1"/>
    <col min="2" max="2" width="15" bestFit="1" customWidth="1"/>
    <col min="3" max="3" width="15.28515625" bestFit="1" customWidth="1"/>
    <col min="4" max="4" width="15" bestFit="1" customWidth="1"/>
    <col min="5" max="6" width="16" bestFit="1" customWidth="1"/>
    <col min="7" max="7" width="18.7109375" bestFit="1" customWidth="1"/>
    <col min="8" max="8" width="18.42578125" customWidth="1"/>
    <col min="9" max="9" width="18.7109375" customWidth="1"/>
  </cols>
  <sheetData>
    <row r="1" spans="1:8" ht="18.75" x14ac:dyDescent="0.3">
      <c r="A1" s="3" t="s">
        <v>0</v>
      </c>
    </row>
    <row r="2" spans="1:8" ht="15.75" x14ac:dyDescent="0.25">
      <c r="A2" s="19" t="s">
        <v>77</v>
      </c>
      <c r="B2" s="5"/>
      <c r="C2" s="5"/>
      <c r="D2" s="5"/>
      <c r="E2" s="5"/>
      <c r="F2" s="5"/>
    </row>
    <row r="3" spans="1:8" ht="15.75" x14ac:dyDescent="0.25">
      <c r="A3" s="19" t="s">
        <v>55</v>
      </c>
      <c r="B3" s="5"/>
      <c r="C3" s="5"/>
      <c r="D3" s="5"/>
      <c r="E3" s="5"/>
      <c r="F3" s="5"/>
    </row>
    <row r="4" spans="1:8" ht="15.75" x14ac:dyDescent="0.25">
      <c r="A4" s="1"/>
      <c r="B4" s="9">
        <v>2013</v>
      </c>
      <c r="C4" s="9">
        <v>2014</v>
      </c>
      <c r="D4" s="9" t="s">
        <v>49</v>
      </c>
      <c r="E4" s="9">
        <v>2016</v>
      </c>
      <c r="F4" s="9">
        <v>2017</v>
      </c>
      <c r="G4" s="9">
        <v>2018</v>
      </c>
      <c r="H4" s="9">
        <v>2019</v>
      </c>
    </row>
    <row r="5" spans="1:8" ht="15.75" x14ac:dyDescent="0.25">
      <c r="A5" s="24" t="s">
        <v>79</v>
      </c>
      <c r="B5" s="9"/>
      <c r="C5" s="9"/>
      <c r="D5" s="9"/>
      <c r="E5" s="9"/>
      <c r="F5" s="9"/>
      <c r="G5" s="9"/>
    </row>
    <row r="6" spans="1:8" x14ac:dyDescent="0.25">
      <c r="A6" t="s">
        <v>78</v>
      </c>
      <c r="B6" s="5">
        <v>10636606875</v>
      </c>
      <c r="C6" s="5">
        <v>12743435614</v>
      </c>
      <c r="D6" s="5">
        <v>6684594365</v>
      </c>
      <c r="E6" s="5">
        <v>16569155698</v>
      </c>
      <c r="F6" s="5">
        <v>18983151142</v>
      </c>
      <c r="G6" s="18">
        <v>21878310365</v>
      </c>
      <c r="H6" s="5">
        <v>26035868913</v>
      </c>
    </row>
    <row r="7" spans="1:8" x14ac:dyDescent="0.25">
      <c r="A7" t="s">
        <v>29</v>
      </c>
      <c r="B7" s="5">
        <v>-1277054798</v>
      </c>
      <c r="C7" s="5">
        <v>-1610525618</v>
      </c>
      <c r="D7" s="5">
        <v>-877625783</v>
      </c>
      <c r="E7" s="5">
        <v>-2053487906</v>
      </c>
      <c r="F7" s="5">
        <v>-2291726115</v>
      </c>
      <c r="G7" s="5">
        <v>-2735749606</v>
      </c>
      <c r="H7" s="5">
        <v>-3210746574</v>
      </c>
    </row>
    <row r="8" spans="1:8" x14ac:dyDescent="0.25">
      <c r="A8" t="s">
        <v>32</v>
      </c>
      <c r="B8" s="5">
        <v>-7688399823</v>
      </c>
      <c r="C8" s="5">
        <v>-8604194667</v>
      </c>
      <c r="D8" s="5">
        <v>-3987824238</v>
      </c>
      <c r="E8" s="5">
        <v>-11772145818</v>
      </c>
      <c r="F8" s="5">
        <v>-11885657363</v>
      </c>
      <c r="G8" s="5">
        <v>-15298505375</v>
      </c>
      <c r="H8" s="5">
        <v>-17219025789</v>
      </c>
    </row>
    <row r="9" spans="1:8" x14ac:dyDescent="0.25">
      <c r="A9" t="s">
        <v>30</v>
      </c>
      <c r="B9" s="5">
        <v>-451030569</v>
      </c>
      <c r="C9" s="5">
        <v>-480548176</v>
      </c>
      <c r="D9" s="5">
        <v>-173060342</v>
      </c>
      <c r="E9" s="5">
        <v>-212290213</v>
      </c>
      <c r="F9" s="5">
        <v>-199157898</v>
      </c>
      <c r="G9" s="5">
        <v>-207196059</v>
      </c>
      <c r="H9" s="5">
        <v>-150177868</v>
      </c>
    </row>
    <row r="10" spans="1:8" x14ac:dyDescent="0.25">
      <c r="A10" t="s">
        <v>31</v>
      </c>
      <c r="B10" s="5">
        <v>-325393752</v>
      </c>
      <c r="C10" s="5">
        <v>-294246010</v>
      </c>
      <c r="D10" s="5">
        <v>-206889868</v>
      </c>
      <c r="E10" s="5">
        <v>-540383776</v>
      </c>
      <c r="F10" s="5">
        <v>-1087656518</v>
      </c>
      <c r="G10" s="5">
        <v>-1008107311</v>
      </c>
      <c r="H10" s="5">
        <v>-1300676754</v>
      </c>
    </row>
    <row r="11" spans="1:8" x14ac:dyDescent="0.25">
      <c r="A11" s="1"/>
      <c r="B11" s="6">
        <f>SUM(B6:B10)</f>
        <v>894727933</v>
      </c>
      <c r="C11" s="6">
        <f t="shared" ref="C11:H11" si="0">SUM(C6:C10)</f>
        <v>1753921143</v>
      </c>
      <c r="D11" s="6">
        <f t="shared" si="0"/>
        <v>1439194134</v>
      </c>
      <c r="E11" s="6">
        <f t="shared" si="0"/>
        <v>1990847985</v>
      </c>
      <c r="F11" s="6">
        <f t="shared" si="0"/>
        <v>3518953248</v>
      </c>
      <c r="G11" s="6">
        <f t="shared" si="0"/>
        <v>2628752014</v>
      </c>
      <c r="H11" s="6">
        <f t="shared" si="0"/>
        <v>4155241928</v>
      </c>
    </row>
    <row r="12" spans="1:8" x14ac:dyDescent="0.25">
      <c r="A12" s="1"/>
      <c r="B12" s="5"/>
      <c r="C12" s="5"/>
      <c r="D12" s="5"/>
      <c r="E12" s="5"/>
      <c r="F12" s="5"/>
    </row>
    <row r="13" spans="1:8" x14ac:dyDescent="0.25">
      <c r="A13" s="24" t="s">
        <v>80</v>
      </c>
      <c r="B13" s="5"/>
      <c r="C13" s="5"/>
      <c r="D13" s="5"/>
      <c r="E13" s="5"/>
      <c r="F13" s="5"/>
    </row>
    <row r="14" spans="1:8" x14ac:dyDescent="0.25">
      <c r="A14" t="s">
        <v>33</v>
      </c>
      <c r="B14" s="5">
        <v>-2588066531</v>
      </c>
      <c r="C14" s="5">
        <v>-1165799600</v>
      </c>
      <c r="D14" s="5">
        <v>-405876712</v>
      </c>
      <c r="E14" s="5">
        <v>-1127064774</v>
      </c>
      <c r="F14" s="5">
        <v>-1204948013</v>
      </c>
      <c r="G14" s="5">
        <v>-1202387919</v>
      </c>
      <c r="H14" s="5">
        <v>-1779769899</v>
      </c>
    </row>
    <row r="15" spans="1:8" x14ac:dyDescent="0.25">
      <c r="A15" t="s">
        <v>34</v>
      </c>
      <c r="B15" s="6">
        <v>-38000542</v>
      </c>
      <c r="C15" s="5">
        <v>-46700370</v>
      </c>
      <c r="D15" s="5">
        <v>-34648952</v>
      </c>
      <c r="E15" s="5">
        <v>16412853</v>
      </c>
      <c r="F15" s="5">
        <v>-696705722</v>
      </c>
      <c r="G15" s="5">
        <v>-704278467</v>
      </c>
      <c r="H15" s="5">
        <v>-2046994460</v>
      </c>
    </row>
    <row r="16" spans="1:8" x14ac:dyDescent="0.25">
      <c r="A16" t="s">
        <v>35</v>
      </c>
      <c r="B16" s="5">
        <v>1551705</v>
      </c>
      <c r="C16" s="5">
        <v>1488275</v>
      </c>
      <c r="D16" s="5">
        <v>0</v>
      </c>
      <c r="E16" s="5">
        <v>3575000</v>
      </c>
      <c r="F16" s="5">
        <v>13965005</v>
      </c>
      <c r="G16" s="5">
        <v>540000</v>
      </c>
      <c r="H16" s="5">
        <v>7964558</v>
      </c>
    </row>
    <row r="17" spans="1:9" x14ac:dyDescent="0.25">
      <c r="A17" s="1"/>
      <c r="B17" s="6">
        <f t="shared" ref="B17:E17" si="1">SUM(B14:B16)</f>
        <v>-2624515368</v>
      </c>
      <c r="C17" s="6">
        <f t="shared" si="1"/>
        <v>-1211011695</v>
      </c>
      <c r="D17" s="6">
        <f t="shared" si="1"/>
        <v>-440525664</v>
      </c>
      <c r="E17" s="6">
        <f t="shared" si="1"/>
        <v>-1107076921</v>
      </c>
      <c r="F17" s="6">
        <f>SUM(F14:F16)</f>
        <v>-1887688730</v>
      </c>
      <c r="G17" s="6">
        <f t="shared" ref="G17:I17" si="2">SUM(G14:G16)</f>
        <v>-1906126386</v>
      </c>
      <c r="H17" s="6">
        <f t="shared" si="2"/>
        <v>-3818799801</v>
      </c>
      <c r="I17" s="6">
        <f t="shared" si="2"/>
        <v>0</v>
      </c>
    </row>
    <row r="18" spans="1:9" x14ac:dyDescent="0.25">
      <c r="B18" s="5"/>
      <c r="C18" s="5"/>
      <c r="D18" s="5"/>
      <c r="E18" s="5"/>
      <c r="F18" s="5"/>
    </row>
    <row r="19" spans="1:9" x14ac:dyDescent="0.25">
      <c r="A19" s="24" t="s">
        <v>81</v>
      </c>
      <c r="B19" s="5"/>
      <c r="C19" s="5"/>
      <c r="D19" s="5"/>
      <c r="E19" s="5"/>
      <c r="F19" s="5"/>
    </row>
    <row r="20" spans="1:9" x14ac:dyDescent="0.25">
      <c r="A20" t="s">
        <v>36</v>
      </c>
      <c r="B20" s="5">
        <v>1812120291</v>
      </c>
      <c r="C20" s="5">
        <v>-275669773</v>
      </c>
      <c r="D20" s="5">
        <v>-974584535</v>
      </c>
      <c r="E20" s="5">
        <v>-360022264</v>
      </c>
      <c r="F20" s="5">
        <v>-779255497</v>
      </c>
      <c r="G20" s="5">
        <v>263128054</v>
      </c>
      <c r="H20" s="5">
        <v>65450922</v>
      </c>
    </row>
    <row r="21" spans="1:9" x14ac:dyDescent="0.25">
      <c r="A21" s="2" t="s">
        <v>82</v>
      </c>
      <c r="B21" s="5"/>
      <c r="C21" s="5"/>
      <c r="D21" s="5"/>
      <c r="E21" s="5"/>
      <c r="F21" s="5"/>
    </row>
    <row r="22" spans="1:9" x14ac:dyDescent="0.25">
      <c r="A22" t="s">
        <v>37</v>
      </c>
      <c r="B22" s="5">
        <v>-167442577</v>
      </c>
      <c r="C22" s="5">
        <v>-261719425</v>
      </c>
      <c r="D22" s="5">
        <v>-44717827</v>
      </c>
      <c r="E22" s="5">
        <v>-304510762</v>
      </c>
      <c r="F22" s="5">
        <v>-685184435</v>
      </c>
      <c r="G22" s="5">
        <v>-545637242</v>
      </c>
      <c r="H22" s="5">
        <v>-664396684</v>
      </c>
    </row>
    <row r="23" spans="1:9" x14ac:dyDescent="0.25">
      <c r="A23" s="1"/>
      <c r="B23" s="6">
        <f t="shared" ref="B23:E23" si="3">SUM(B20:B22)</f>
        <v>1644677714</v>
      </c>
      <c r="C23" s="6">
        <f t="shared" si="3"/>
        <v>-537389198</v>
      </c>
      <c r="D23" s="6">
        <f t="shared" si="3"/>
        <v>-1019302362</v>
      </c>
      <c r="E23" s="6">
        <f t="shared" si="3"/>
        <v>-664533026</v>
      </c>
      <c r="F23" s="6">
        <f>SUM(F20:F22)</f>
        <v>-1464439932</v>
      </c>
      <c r="G23" s="6">
        <f>SUM(G20:G22)</f>
        <v>-282509188</v>
      </c>
      <c r="H23" s="6">
        <f>SUM(H20:H22)</f>
        <v>-598945762</v>
      </c>
    </row>
    <row r="24" spans="1:9" x14ac:dyDescent="0.25">
      <c r="A24" s="1"/>
      <c r="B24" s="6"/>
      <c r="C24" s="6"/>
      <c r="D24" s="6"/>
      <c r="E24" s="6"/>
      <c r="F24" s="6"/>
      <c r="G24" s="6"/>
    </row>
    <row r="25" spans="1:9" x14ac:dyDescent="0.25">
      <c r="A25" s="1" t="s">
        <v>83</v>
      </c>
      <c r="B25" s="6">
        <f t="shared" ref="B25:D25" si="4">B11+B17+B23</f>
        <v>-85109721</v>
      </c>
      <c r="C25" s="6">
        <f t="shared" si="4"/>
        <v>5520250</v>
      </c>
      <c r="D25" s="6">
        <f t="shared" si="4"/>
        <v>-20633892</v>
      </c>
      <c r="E25" s="6">
        <f>E11+E17+E23</f>
        <v>219238038</v>
      </c>
      <c r="F25" s="6">
        <f>F11+F17+F23</f>
        <v>166824586</v>
      </c>
      <c r="G25" s="6">
        <f>G11+G17+G23</f>
        <v>440116440</v>
      </c>
      <c r="H25" s="6">
        <f>H11+H17+H23</f>
        <v>-262503635</v>
      </c>
    </row>
    <row r="26" spans="1:9" x14ac:dyDescent="0.25">
      <c r="A26" s="25" t="s">
        <v>84</v>
      </c>
      <c r="B26" s="5">
        <v>338591526</v>
      </c>
      <c r="C26" s="5">
        <v>253481805</v>
      </c>
      <c r="D26" s="5">
        <v>252007296</v>
      </c>
      <c r="E26" s="5">
        <v>231373404</v>
      </c>
      <c r="F26" s="5">
        <v>450611442</v>
      </c>
      <c r="G26" s="5">
        <v>617236028</v>
      </c>
      <c r="H26" s="5">
        <v>1057352468</v>
      </c>
    </row>
    <row r="27" spans="1:9" x14ac:dyDescent="0.25">
      <c r="A27" s="24" t="s">
        <v>85</v>
      </c>
      <c r="B27" s="6">
        <f t="shared" ref="B27:E27" si="5">SUM(B25:B26)</f>
        <v>253481805</v>
      </c>
      <c r="C27" s="6">
        <f t="shared" si="5"/>
        <v>259002055</v>
      </c>
      <c r="D27" s="6">
        <f t="shared" si="5"/>
        <v>231373404</v>
      </c>
      <c r="E27" s="6">
        <f t="shared" si="5"/>
        <v>450611442</v>
      </c>
      <c r="F27" s="6">
        <f>SUM(F25:F26)</f>
        <v>617436028</v>
      </c>
      <c r="G27" s="6">
        <f>SUM(G25:G26)</f>
        <v>1057352468</v>
      </c>
      <c r="H27" s="6">
        <f>SUM(H25:H26)</f>
        <v>794848833</v>
      </c>
    </row>
    <row r="29" spans="1:9" x14ac:dyDescent="0.25">
      <c r="A29" s="24" t="s">
        <v>86</v>
      </c>
      <c r="B29" s="12">
        <f>B11/('1'!B45/10)</f>
        <v>25.344718139529718</v>
      </c>
      <c r="C29" s="12">
        <f>C11/('1'!C45/10)</f>
        <v>39.74628274533346</v>
      </c>
      <c r="D29" s="12">
        <f>D11/('1'!D45/10)</f>
        <v>27.178444361596096</v>
      </c>
      <c r="E29" s="12">
        <f>E11/('1'!E45/10)</f>
        <v>37.596144894180206</v>
      </c>
      <c r="F29" s="12">
        <f>F11/('1'!F45/10)</f>
        <v>57.78576566442419</v>
      </c>
      <c r="G29" s="12">
        <f>G11/('1'!G45/10)</f>
        <v>37.536964836045144</v>
      </c>
      <c r="H29" s="12">
        <f>H11/('1'!H45/10)</f>
        <v>51.595046890710236</v>
      </c>
    </row>
    <row r="30" spans="1:9" x14ac:dyDescent="0.25">
      <c r="A30" s="24" t="s">
        <v>87</v>
      </c>
      <c r="B30">
        <v>35302343</v>
      </c>
      <c r="C30">
        <v>44127929</v>
      </c>
      <c r="D30">
        <v>52953514</v>
      </c>
      <c r="E30">
        <v>52953514</v>
      </c>
      <c r="F30">
        <v>60896541</v>
      </c>
      <c r="G30">
        <v>70031022.099999994</v>
      </c>
      <c r="H30">
        <v>70031022.099999994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5" sqref="A5:A11"/>
    </sheetView>
  </sheetViews>
  <sheetFormatPr defaultRowHeight="15" x14ac:dyDescent="0.25"/>
  <cols>
    <col min="1" max="1" width="16.5703125" bestFit="1" customWidth="1"/>
    <col min="2" max="4" width="7.140625" bestFit="1" customWidth="1"/>
    <col min="5" max="5" width="10.85546875" bestFit="1" customWidth="1"/>
    <col min="6" max="6" width="7.140625" bestFit="1" customWidth="1"/>
  </cols>
  <sheetData>
    <row r="1" spans="1:7" ht="18.75" x14ac:dyDescent="0.3">
      <c r="A1" s="3" t="s">
        <v>0</v>
      </c>
    </row>
    <row r="2" spans="1:7" x14ac:dyDescent="0.25">
      <c r="A2" s="1" t="s">
        <v>88</v>
      </c>
    </row>
    <row r="3" spans="1:7" ht="15.75" x14ac:dyDescent="0.25">
      <c r="A3" s="19" t="s">
        <v>55</v>
      </c>
    </row>
    <row r="4" spans="1:7" ht="30.75" customHeight="1" x14ac:dyDescent="0.25">
      <c r="A4" s="1"/>
      <c r="B4" s="7">
        <v>2013</v>
      </c>
      <c r="C4" s="7">
        <v>2014</v>
      </c>
      <c r="D4" s="7">
        <v>2015</v>
      </c>
      <c r="E4" s="8" t="s">
        <v>47</v>
      </c>
      <c r="F4" s="7">
        <v>2017</v>
      </c>
      <c r="G4" s="7">
        <v>2018</v>
      </c>
    </row>
    <row r="5" spans="1:7" x14ac:dyDescent="0.25">
      <c r="A5" s="2" t="s">
        <v>89</v>
      </c>
      <c r="B5" s="16">
        <f>'2'!B21/'1'!B23</f>
        <v>0.10662600154543565</v>
      </c>
      <c r="C5" s="16">
        <f>'2'!C21/'1'!C23</f>
        <v>0.11388804057232249</v>
      </c>
      <c r="D5" s="16">
        <f>'2'!D21/'1'!D23</f>
        <v>5.7757633536514967E-2</v>
      </c>
      <c r="E5" s="16">
        <f>'2'!E21/'1'!E23</f>
        <v>0.13233105103723139</v>
      </c>
      <c r="F5" s="16">
        <f>'2'!F21/'1'!F23</f>
        <v>0.14412340298288046</v>
      </c>
      <c r="G5" s="16">
        <f>'2'!G21/'1'!G23</f>
        <v>0.15361328888926043</v>
      </c>
    </row>
    <row r="6" spans="1:7" x14ac:dyDescent="0.25">
      <c r="A6" s="2" t="s">
        <v>90</v>
      </c>
      <c r="B6" s="16">
        <f>'2'!B21/('1'!B52-'1'!B51)</f>
        <v>0.21368075298415654</v>
      </c>
      <c r="C6" s="16">
        <f>'2'!C21/('1'!C52-'1'!C51)</f>
        <v>0.21123416929758473</v>
      </c>
      <c r="D6" s="16">
        <f>'2'!D21/('1'!D52-'1'!D51)</f>
        <v>9.9095641327379261E-2</v>
      </c>
      <c r="E6" s="16">
        <f>'2'!E21/('1'!E52-'1'!E51)</f>
        <v>0.21036688568414846</v>
      </c>
      <c r="F6" s="16">
        <f>'2'!F21/('1'!F52-'1'!F51)</f>
        <v>0.2093979668648035</v>
      </c>
      <c r="G6" s="16">
        <f>'2'!G21/('1'!G52-'1'!G51)</f>
        <v>0.21133838801616317</v>
      </c>
    </row>
    <row r="7" spans="1:7" x14ac:dyDescent="0.25">
      <c r="A7" s="2" t="s">
        <v>50</v>
      </c>
      <c r="B7" s="17">
        <f>'1'!B31/('1'!B52-'1'!B51)</f>
        <v>7.3006516453657563E-2</v>
      </c>
      <c r="C7" s="17">
        <f>'1'!C31/('1'!C52-'1'!C51)</f>
        <v>0</v>
      </c>
      <c r="D7" s="17">
        <f>'1'!D31/('1'!D52-'1'!D51)</f>
        <v>3.4969158172944395E-2</v>
      </c>
      <c r="E7" s="17">
        <f>'1'!E31/('1'!E52-'1'!E51)</f>
        <v>2.3721346936550539E-2</v>
      </c>
      <c r="F7" s="17">
        <f>'1'!F31/('1'!F52-'1'!F51)</f>
        <v>7.6885372149959738E-3</v>
      </c>
      <c r="G7" s="17">
        <f>'1'!G31/('1'!G52-'1'!G51)</f>
        <v>0</v>
      </c>
    </row>
    <row r="8" spans="1:7" x14ac:dyDescent="0.25">
      <c r="A8" s="2" t="s">
        <v>51</v>
      </c>
      <c r="B8" s="17">
        <f>'1'!B22/'1'!B42</f>
        <v>0.75318074444439898</v>
      </c>
      <c r="C8" s="17">
        <f>'1'!C22/'1'!C42</f>
        <v>0.94625764617379393</v>
      </c>
      <c r="D8" s="17">
        <f>'1'!D22/'1'!D42</f>
        <v>1.1480324684540979</v>
      </c>
      <c r="E8" s="17">
        <f>'1'!E22/'1'!E42</f>
        <v>1.3617000413107498</v>
      </c>
      <c r="F8" s="17">
        <f>'1'!F22/'1'!F42</f>
        <v>1.7516263483710284</v>
      </c>
      <c r="G8" s="17">
        <f>'1'!G22/'1'!G42</f>
        <v>2.2170332981534027</v>
      </c>
    </row>
    <row r="9" spans="1:7" x14ac:dyDescent="0.25">
      <c r="A9" s="2" t="s">
        <v>52</v>
      </c>
      <c r="B9" s="16">
        <f>'2'!B21/'2'!B5</f>
        <v>0.15300357852560245</v>
      </c>
      <c r="C9" s="16">
        <f>'2'!C21/'2'!C5</f>
        <v>0.14760410651482941</v>
      </c>
      <c r="D9" s="16">
        <f>'2'!D21/'2'!D5</f>
        <v>0.15539268925777511</v>
      </c>
      <c r="E9" s="16">
        <f>'2'!E21/'2'!E5</f>
        <v>0.15618190380153935</v>
      </c>
      <c r="F9" s="16">
        <f>'2'!F21/'2'!F5</f>
        <v>0.16281694424221627</v>
      </c>
      <c r="G9" s="16">
        <f>'2'!G21/'2'!G5</f>
        <v>0.17184479445219289</v>
      </c>
    </row>
    <row r="10" spans="1:7" x14ac:dyDescent="0.25">
      <c r="A10" t="s">
        <v>53</v>
      </c>
      <c r="B10" s="16">
        <f>'2'!B11/'2'!B5</f>
        <v>0.26701983316431249</v>
      </c>
      <c r="C10" s="16">
        <f>'2'!C11/'2'!C5</f>
        <v>0.25451857582058768</v>
      </c>
      <c r="D10" s="16">
        <f>'2'!D11/'2'!D5</f>
        <v>0.26799451388868395</v>
      </c>
      <c r="E10" s="16">
        <f>'2'!E11/'2'!E5</f>
        <v>0.25586093261577586</v>
      </c>
      <c r="F10" s="16">
        <f>'2'!F11/'2'!F5</f>
        <v>0.25402662302505247</v>
      </c>
      <c r="G10" s="16">
        <f>'2'!G11/'2'!G5</f>
        <v>0.25569688786443107</v>
      </c>
    </row>
    <row r="11" spans="1:7" x14ac:dyDescent="0.25">
      <c r="A11" s="2" t="s">
        <v>91</v>
      </c>
      <c r="B11" s="16">
        <f>'2'!B21/('1'!B52-'1'!B51+'1'!B31)</f>
        <v>0.19914208320969248</v>
      </c>
      <c r="C11" s="16">
        <f>'2'!C21/('1'!C52-'1'!C51+'1'!C31)</f>
        <v>0.21123416929758473</v>
      </c>
      <c r="D11" s="16">
        <f>'2'!D21/('1'!D52-'1'!D51+'1'!D31)</f>
        <v>9.5747434157666247E-2</v>
      </c>
      <c r="E11" s="16">
        <f>'2'!E21/('1'!E52-'1'!E51+'1'!E31)</f>
        <v>0.20549233081215298</v>
      </c>
      <c r="F11" s="16">
        <f>'2'!F21/('1'!F52-'1'!F51+'1'!F31)</f>
        <v>0.20780028662777897</v>
      </c>
      <c r="G11" s="16">
        <f>'2'!G21/('1'!G52-'1'!G51+'1'!G31)</f>
        <v>0.21133838801616317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2018-10-16T04:43:04Z</dcterms:created>
  <dcterms:modified xsi:type="dcterms:W3CDTF">2020-04-12T10:48:25Z</dcterms:modified>
</cp:coreProperties>
</file>