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7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47" i="1" l="1"/>
  <c r="D47" i="1"/>
  <c r="E47" i="1"/>
  <c r="F47" i="1"/>
  <c r="G47" i="1"/>
  <c r="B47" i="1"/>
  <c r="C33" i="1"/>
  <c r="D33" i="1"/>
  <c r="E33" i="1"/>
  <c r="F33" i="1"/>
  <c r="G33" i="1"/>
  <c r="B33" i="1"/>
  <c r="C34" i="3" l="1"/>
  <c r="D34" i="3"/>
  <c r="E34" i="3"/>
  <c r="F34" i="3"/>
  <c r="G34" i="3"/>
  <c r="C31" i="3"/>
  <c r="D31" i="3"/>
  <c r="E31" i="3"/>
  <c r="F31" i="3"/>
  <c r="G31" i="3"/>
  <c r="C26" i="3"/>
  <c r="D26" i="3"/>
  <c r="E26" i="3"/>
  <c r="F26" i="3"/>
  <c r="G26" i="3"/>
  <c r="C12" i="3"/>
  <c r="D12" i="3"/>
  <c r="E12" i="3"/>
  <c r="F12" i="3"/>
  <c r="G12" i="3"/>
  <c r="C36" i="2"/>
  <c r="D36" i="2"/>
  <c r="E36" i="2"/>
  <c r="F36" i="2"/>
  <c r="G36" i="2"/>
  <c r="B36" i="2"/>
  <c r="C33" i="2"/>
  <c r="D33" i="2"/>
  <c r="E33" i="2"/>
  <c r="F33" i="2"/>
  <c r="G33" i="2"/>
  <c r="B33" i="2"/>
  <c r="D17" i="2"/>
  <c r="E17" i="2"/>
  <c r="F17" i="2"/>
  <c r="G17" i="2"/>
  <c r="C9" i="2"/>
  <c r="C15" i="2" s="1"/>
  <c r="D9" i="2"/>
  <c r="D15" i="2" s="1"/>
  <c r="E9" i="2"/>
  <c r="E15" i="2" s="1"/>
  <c r="F9" i="2"/>
  <c r="F15" i="2" s="1"/>
  <c r="F32" i="2" s="1"/>
  <c r="G9" i="2"/>
  <c r="G15" i="2" s="1"/>
  <c r="E48" i="1"/>
  <c r="C48" i="1"/>
  <c r="D48" i="1"/>
  <c r="F48" i="1"/>
  <c r="G48" i="1"/>
  <c r="C24" i="1"/>
  <c r="D24" i="1"/>
  <c r="E24" i="1"/>
  <c r="F24" i="1"/>
  <c r="G24" i="1"/>
  <c r="C16" i="1"/>
  <c r="D16" i="1"/>
  <c r="E16" i="1"/>
  <c r="F16" i="1"/>
  <c r="G16" i="1"/>
  <c r="C14" i="1"/>
  <c r="D14" i="1"/>
  <c r="E14" i="1"/>
  <c r="F14" i="1"/>
  <c r="G14" i="1"/>
  <c r="C9" i="1"/>
  <c r="D9" i="1"/>
  <c r="E9" i="1"/>
  <c r="F9" i="1"/>
  <c r="G9" i="1"/>
  <c r="E32" i="2" l="1"/>
  <c r="D32" i="2"/>
  <c r="G32" i="2"/>
  <c r="G37" i="3"/>
  <c r="G36" i="3"/>
  <c r="G39" i="2"/>
  <c r="G44" i="1"/>
  <c r="G43" i="1"/>
  <c r="G50" i="1"/>
  <c r="G49" i="1"/>
  <c r="G38" i="2" l="1"/>
  <c r="G31" i="1"/>
  <c r="C50" i="1"/>
  <c r="D50" i="1"/>
  <c r="E50" i="1"/>
  <c r="F50" i="1"/>
  <c r="B50" i="1"/>
  <c r="B29" i="3" l="1"/>
  <c r="C29" i="3"/>
  <c r="B26" i="3" l="1"/>
  <c r="B12" i="3"/>
  <c r="B36" i="3" s="1"/>
  <c r="C36" i="3"/>
  <c r="B19" i="2"/>
  <c r="B17" i="2" s="1"/>
  <c r="C19" i="2"/>
  <c r="C17" i="2" s="1"/>
  <c r="B9" i="2"/>
  <c r="B15" i="2" s="1"/>
  <c r="C43" i="1"/>
  <c r="B43" i="1"/>
  <c r="B48" i="1"/>
  <c r="B24" i="1"/>
  <c r="B16" i="1"/>
  <c r="C49" i="1"/>
  <c r="B9" i="1"/>
  <c r="B14" i="1" s="1"/>
  <c r="B49" i="1" s="1"/>
  <c r="C32" i="2" l="1"/>
  <c r="C31" i="1"/>
  <c r="B31" i="1"/>
  <c r="B32" i="2"/>
  <c r="B31" i="3"/>
  <c r="B34" i="3" s="1"/>
  <c r="E36" i="3"/>
  <c r="F36" i="3"/>
  <c r="D36" i="3"/>
  <c r="E38" i="2"/>
  <c r="F38" i="2"/>
  <c r="D38" i="2"/>
  <c r="E49" i="1"/>
  <c r="F49" i="1"/>
  <c r="D49" i="1"/>
  <c r="C38" i="2" l="1"/>
  <c r="B38" i="2"/>
</calcChain>
</file>

<file path=xl/sharedStrings.xml><?xml version="1.0" encoding="utf-8"?>
<sst xmlns="http://schemas.openxmlformats.org/spreadsheetml/2006/main" count="132" uniqueCount="104">
  <si>
    <t>Reserve For Exceptional Losses</t>
  </si>
  <si>
    <t>Retained Earnings</t>
  </si>
  <si>
    <t>-</t>
  </si>
  <si>
    <t>Reserve &amp; Surplus</t>
  </si>
  <si>
    <t>Profit &amp; Loss Appropriation Account</t>
  </si>
  <si>
    <t>Fire Insurance Business Account</t>
  </si>
  <si>
    <t>Marine (Cargo) Insurance Business Account</t>
  </si>
  <si>
    <t>Marine (Hull) Insurance Business Account</t>
  </si>
  <si>
    <t>Motor Insurance Business Account</t>
  </si>
  <si>
    <t>Misc. Insurance Business Account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</si>
  <si>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</si>
  <si>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</si>
  <si>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</si>
  <si>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</si>
  <si>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Provision For Income Tax</t>
  </si>
  <si>
    <t>Sundry Creditors</t>
  </si>
  <si>
    <t>Investment (At cost)</t>
  </si>
  <si>
    <t>Statutory Deposits with banks</t>
  </si>
  <si>
    <t>Long Term</t>
  </si>
  <si>
    <t>Share &amp; Debenture/ Investment in Shares</t>
  </si>
  <si>
    <t>Accrued Interest</t>
  </si>
  <si>
    <t>Rent &amp; Others</t>
  </si>
  <si>
    <t>Amount Due From Other Persons Or Bodies Carrying On Insurance Business</t>
  </si>
  <si>
    <t>Sundry Debtors</t>
  </si>
  <si>
    <t>Cash &amp; Bank Balances</t>
  </si>
  <si>
    <t>Property, Plant &amp; Equipments / Other fixed assets</t>
  </si>
  <si>
    <t>Stock Of Printing Materials At Cost</t>
  </si>
  <si>
    <t>Deferred Tax Assets</t>
  </si>
  <si>
    <t>Republic Insurance Company Limited</t>
  </si>
  <si>
    <t>Dividend And Share Income</t>
  </si>
  <si>
    <t>Interest Income</t>
  </si>
  <si>
    <t>Other Income/ Misc Income</t>
  </si>
  <si>
    <t>Profit/Loss Transferred From:</t>
  </si>
  <si>
    <t>Fire Revenue Account</t>
  </si>
  <si>
    <t>Marine Cargo Revenue Account</t>
  </si>
  <si>
    <t>Marine Hull Revenue Account</t>
  </si>
  <si>
    <t>Motor Revenue Account</t>
  </si>
  <si>
    <t>Miscellaneous Revenue Account</t>
  </si>
  <si>
    <t>Advertisement &amp; Publicity</t>
  </si>
  <si>
    <t>Fees &amp; Charges</t>
  </si>
  <si>
    <t>Directors Fee</t>
  </si>
  <si>
    <t>Audit Fees</t>
  </si>
  <si>
    <t>Bima Fees</t>
  </si>
  <si>
    <t>AGM Expenses</t>
  </si>
  <si>
    <t>Donation &amp; Subscription</t>
  </si>
  <si>
    <t>Depreciation</t>
  </si>
  <si>
    <t>Financial Charges</t>
  </si>
  <si>
    <t>Registration &amp; Renewal</t>
  </si>
  <si>
    <t>Collection From Premium &amp; Other Income</t>
  </si>
  <si>
    <t>Income Tax Paid</t>
  </si>
  <si>
    <t>Payment For Management Exp. Re-Insurance &amp; Claim</t>
  </si>
  <si>
    <t>Acquisition Of Fixed Asset</t>
  </si>
  <si>
    <t>Increase In Fixed Deposit</t>
  </si>
  <si>
    <t>Fixed Deposit / FDR</t>
  </si>
  <si>
    <t>Sale Of Fixed Assets</t>
  </si>
  <si>
    <t>Disposal Of Investment</t>
  </si>
  <si>
    <t>Investment Made</t>
  </si>
  <si>
    <t>Advance Against Floor Purchase</t>
  </si>
  <si>
    <t>Investment In Bond/ Mutual Funds</t>
  </si>
  <si>
    <t>Others</t>
  </si>
  <si>
    <t>Financial Lease Payment</t>
  </si>
  <si>
    <t xml:space="preserve">provision for diminution value of share </t>
  </si>
  <si>
    <t>Fixed assets</t>
  </si>
  <si>
    <t>Insurance busines</t>
  </si>
  <si>
    <t xml:space="preserve">Creditors paayment </t>
  </si>
  <si>
    <t xml:space="preserve">advance payment </t>
  </si>
  <si>
    <t>Others Provision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</si>
  <si>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</si>
  <si>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</si>
  <si>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</si>
  <si>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</si>
  <si>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</si>
  <si>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</si>
  <si>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</si>
  <si>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</si>
  <si>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</si>
  <si>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</si>
  <si>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 Statement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</si>
  <si>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</si>
  <si>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</si>
  <si>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</si>
  <si>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</si>
  <si>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</si>
  <si>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</si>
  <si>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</si>
  <si>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</si>
  <si>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</si>
  <si>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</si>
  <si>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</si>
  <si>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</si>
  <si>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</si>
  <si>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</si>
  <si>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</si>
  <si>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</si>
  <si>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Provision For diminution value of share</t>
  </si>
  <si>
    <t xml:space="preserve">Other </t>
  </si>
  <si>
    <t>Provision for Gratiuity expense</t>
  </si>
  <si>
    <t>Provision for WPPF</t>
  </si>
  <si>
    <t>Advance against Computer Software</t>
  </si>
  <si>
    <t>Advance against Office Decoration</t>
  </si>
  <si>
    <t>Sale proceeds of Vehicle</t>
  </si>
  <si>
    <t>Foreign currency translation gain/loss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</si>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</sst>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Fill="1"/>
    <xf numFmtId="0" fontId="0" fillId="0" borderId="0" xfId="0" applyFont="1"/>
    <xf numFmtId="0" fontId="4" fillId="0" borderId="0" xfId="0" applyFont="1" applyFill="1"/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" fontId="5" fillId="0" borderId="0" xfId="0" applyNumberFormat="1" applyFont="1" applyFill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vertical="top" wrapText="1"/>
    </xf>
    <xf numFmtId="0" fontId="5" fillId="0" borderId="0" xfId="0" applyFont="1" applyFill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164" fontId="5" fillId="0" borderId="0" xfId="1" applyNumberFormat="1" applyFont="1" applyFill="1" applyAlignment="1">
      <alignment horizontal="right" vertical="top" wrapText="1"/>
    </xf>
    <xf numFmtId="164" fontId="5" fillId="0" borderId="5" xfId="1" applyNumberFormat="1" applyFont="1" applyFill="1" applyBorder="1" applyAlignment="1">
      <alignment horizontal="right" vertical="top" wrapText="1"/>
    </xf>
    <xf numFmtId="164" fontId="6" fillId="0" borderId="0" xfId="1" applyNumberFormat="1" applyFont="1" applyFill="1" applyBorder="1" applyAlignment="1">
      <alignment vertical="top" wrapText="1"/>
    </xf>
    <xf numFmtId="164" fontId="7" fillId="0" borderId="0" xfId="1" applyNumberFormat="1" applyFont="1"/>
    <xf numFmtId="0" fontId="7" fillId="0" borderId="4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4" fontId="7" fillId="0" borderId="0" xfId="0" applyNumberFormat="1" applyFont="1" applyFill="1" applyAlignment="1">
      <alignment horizontal="right" vertical="top" wrapText="1"/>
    </xf>
    <xf numFmtId="0" fontId="7" fillId="0" borderId="0" xfId="0" applyFont="1" applyFill="1" applyAlignment="1">
      <alignment horizontal="right" vertical="top" wrapText="1"/>
    </xf>
    <xf numFmtId="0" fontId="7" fillId="0" borderId="5" xfId="0" applyFont="1" applyFill="1" applyBorder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3" fontId="8" fillId="0" borderId="0" xfId="0" applyNumberFormat="1" applyFont="1" applyFill="1" applyAlignment="1">
      <alignment horizontal="right" vertical="top" wrapText="1"/>
    </xf>
    <xf numFmtId="4" fontId="9" fillId="2" borderId="8" xfId="0" applyNumberFormat="1" applyFont="1" applyFill="1" applyBorder="1" applyAlignment="1">
      <alignment horizontal="right" vertical="top" wrapText="1"/>
    </xf>
    <xf numFmtId="4" fontId="9" fillId="2" borderId="9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3" fillId="0" borderId="0" xfId="0" applyFont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8" fillId="0" borderId="1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0" xfId="0" applyFont="1"/>
    <xf numFmtId="0" fontId="11" fillId="0" borderId="4" xfId="0" applyFont="1" applyFill="1" applyBorder="1" applyAlignment="1">
      <alignment vertical="top" wrapText="1"/>
    </xf>
    <xf numFmtId="0" fontId="3" fillId="0" borderId="10" xfId="0" applyFont="1" applyBorder="1" applyAlignment="1">
      <alignment horizontal="left"/>
    </xf>
    <xf numFmtId="0" fontId="12" fillId="0" borderId="4" xfId="0" applyFont="1" applyFill="1" applyBorder="1" applyAlignment="1">
      <alignment vertical="top" wrapText="1"/>
    </xf>
    <xf numFmtId="4" fontId="6" fillId="0" borderId="0" xfId="0" applyNumberFormat="1" applyFont="1" applyFill="1" applyBorder="1" applyAlignment="1">
      <alignment horizontal="right" vertical="top" wrapText="1"/>
    </xf>
    <xf numFmtId="0" fontId="3" fillId="0" borderId="10" xfId="0" applyFont="1" applyBorder="1"/>
    <xf numFmtId="0" fontId="8" fillId="0" borderId="0" xfId="0" applyFont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horizontal="right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Border="1"/>
    <xf numFmtId="0" fontId="3" fillId="0" borderId="12" xfId="0" applyFont="1" applyBorder="1"/>
    <xf numFmtId="164" fontId="5" fillId="0" borderId="0" xfId="1" applyNumberFormat="1" applyFont="1" applyFill="1" applyBorder="1" applyAlignment="1">
      <alignment horizontal="right" vertical="top" wrapText="1"/>
    </xf>
    <xf numFmtId="164" fontId="6" fillId="0" borderId="0" xfId="1" applyNumberFormat="1" applyFont="1" applyFill="1" applyAlignment="1">
      <alignment horizontal="right" vertical="top" wrapText="1"/>
    </xf>
    <xf numFmtId="164" fontId="6" fillId="0" borderId="5" xfId="1" applyNumberFormat="1" applyFont="1" applyFill="1" applyBorder="1" applyAlignment="1">
      <alignment horizontal="right" vertical="top" wrapText="1"/>
    </xf>
    <xf numFmtId="164" fontId="0" fillId="0" borderId="0" xfId="1" applyNumberFormat="1" applyFont="1"/>
    <xf numFmtId="43" fontId="6" fillId="0" borderId="7" xfId="1" applyNumberFormat="1" applyFont="1" applyFill="1" applyBorder="1" applyAlignment="1">
      <alignment horizontal="right" vertical="top" wrapText="1"/>
    </xf>
    <xf numFmtId="164" fontId="1" fillId="0" borderId="0" xfId="1" applyNumberFormat="1" applyFont="1" applyFill="1"/>
    <xf numFmtId="164" fontId="13" fillId="0" borderId="0" xfId="1" applyNumberFormat="1" applyFont="1" applyFill="1"/>
    <xf numFmtId="16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xSplit="1" ySplit="4" topLeftCell="B35" activePane="bottomRight" state="frozen"/>
      <selection pane="topRight" activeCell="B1" sqref="B1"/>
      <selection pane="bottomLeft" activeCell="A5" sqref="A5"/>
      <selection pane="bottomRight" activeCell="B47" sqref="B47:G47"/>
    </sheetView>
  </sheetViews>
  <sheetFormatPr defaultRowHeight="15" x14ac:dyDescent="0.25"/>
  <cols>
    <col min="1" max="1" width="52.42578125" style="2" customWidth="1"/>
    <col min="2" max="3" width="15.140625" style="2" customWidth="1"/>
    <col min="4" max="5" width="19.42578125" style="2" bestFit="1" customWidth="1"/>
    <col min="6" max="7" width="18.42578125" style="2" bestFit="1" customWidth="1"/>
    <col min="8" max="16384" width="9.140625" style="2"/>
  </cols>
  <sheetData>
    <row r="1" spans="1:7" ht="18.75" x14ac:dyDescent="0.3">
      <c r="A1" s="3" t="s">
        <v>28</v>
      </c>
      <c r="B1" s="3"/>
      <c r="C1" s="3"/>
    </row>
    <row r="2" spans="1:7" ht="18.75" x14ac:dyDescent="0.3">
      <c r="A2" s="46" t="s">
        <v>67</v>
      </c>
      <c r="B2" s="3"/>
      <c r="C2" s="3"/>
    </row>
    <row r="3" spans="1:7" ht="19.5" thickBot="1" x14ac:dyDescent="0.35">
      <c r="A3" s="46" t="s">
        <v>68</v>
      </c>
      <c r="B3" s="3"/>
      <c r="C3" s="3"/>
    </row>
    <row r="4" spans="1:7" ht="15.75" x14ac:dyDescent="0.25">
      <c r="A4" s="4"/>
      <c r="B4" s="5">
        <v>2013</v>
      </c>
      <c r="C4" s="5">
        <v>2014</v>
      </c>
      <c r="D4" s="6">
        <v>2015</v>
      </c>
      <c r="E4" s="6">
        <v>2016</v>
      </c>
      <c r="F4" s="7">
        <v>2017</v>
      </c>
      <c r="G4" s="48">
        <v>2018</v>
      </c>
    </row>
    <row r="5" spans="1:7" ht="15.75" x14ac:dyDescent="0.25">
      <c r="A5" s="50" t="s">
        <v>69</v>
      </c>
      <c r="B5" s="47"/>
      <c r="C5" s="47"/>
      <c r="D5" s="48"/>
      <c r="E5" s="48"/>
      <c r="F5" s="49"/>
    </row>
    <row r="6" spans="1:7" ht="15.75" x14ac:dyDescent="0.25">
      <c r="A6" s="51"/>
      <c r="B6" s="47"/>
      <c r="C6" s="47"/>
      <c r="D6" s="48"/>
      <c r="E6" s="48"/>
      <c r="F6" s="49"/>
    </row>
    <row r="7" spans="1:7" ht="15.75" x14ac:dyDescent="0.25">
      <c r="A7" s="52" t="s">
        <v>70</v>
      </c>
      <c r="B7" s="47"/>
      <c r="C7" s="47"/>
      <c r="D7" s="48"/>
      <c r="E7" s="48"/>
      <c r="F7" s="49"/>
    </row>
    <row r="8" spans="1:7" ht="15.75" x14ac:dyDescent="0.25">
      <c r="A8" s="53" t="s">
        <v>71</v>
      </c>
      <c r="B8" s="16">
        <v>223608000</v>
      </c>
      <c r="C8" s="16">
        <v>251559000</v>
      </c>
      <c r="D8" s="26">
        <v>276714900</v>
      </c>
      <c r="E8" s="26">
        <v>312687830</v>
      </c>
      <c r="F8" s="27">
        <v>350210360</v>
      </c>
      <c r="G8" s="65">
        <v>393986650</v>
      </c>
    </row>
    <row r="9" spans="1:7" ht="15.75" x14ac:dyDescent="0.25">
      <c r="A9" s="53" t="s">
        <v>72</v>
      </c>
      <c r="B9" s="28">
        <f>SUM(B10:B13)</f>
        <v>88970219</v>
      </c>
      <c r="C9" s="28">
        <f t="shared" ref="C9:G9" si="0">SUM(C10:C13)</f>
        <v>100819464</v>
      </c>
      <c r="D9" s="28">
        <f t="shared" si="0"/>
        <v>128128930</v>
      </c>
      <c r="E9" s="28">
        <f t="shared" si="0"/>
        <v>149148688</v>
      </c>
      <c r="F9" s="28">
        <f t="shared" si="0"/>
        <v>172399340</v>
      </c>
      <c r="G9" s="28">
        <f t="shared" si="0"/>
        <v>189801715</v>
      </c>
    </row>
    <row r="10" spans="1:7" ht="15.75" x14ac:dyDescent="0.25">
      <c r="A10" s="8" t="s">
        <v>0</v>
      </c>
      <c r="B10" s="16">
        <v>55588025</v>
      </c>
      <c r="C10" s="16">
        <v>70588025</v>
      </c>
      <c r="D10" s="26">
        <v>85588025</v>
      </c>
      <c r="E10" s="26">
        <v>100717849</v>
      </c>
      <c r="F10" s="27">
        <v>118730266</v>
      </c>
      <c r="G10" s="65">
        <v>140739970</v>
      </c>
    </row>
    <row r="11" spans="1:7" ht="15.75" x14ac:dyDescent="0.25">
      <c r="A11" s="8" t="s">
        <v>1</v>
      </c>
      <c r="B11" s="16"/>
      <c r="C11" s="16"/>
      <c r="D11" s="26" t="s">
        <v>2</v>
      </c>
      <c r="E11" s="26">
        <v>41930839</v>
      </c>
      <c r="F11" s="27">
        <v>46169074</v>
      </c>
      <c r="G11" s="68">
        <v>40811745</v>
      </c>
    </row>
    <row r="12" spans="1:7" ht="15.75" x14ac:dyDescent="0.25">
      <c r="A12" s="8" t="s">
        <v>3</v>
      </c>
      <c r="B12" s="16">
        <v>3500000</v>
      </c>
      <c r="C12" s="16">
        <v>4500000</v>
      </c>
      <c r="D12" s="26">
        <v>5500000</v>
      </c>
      <c r="E12" s="26">
        <v>6500000</v>
      </c>
      <c r="F12" s="27">
        <v>7500000</v>
      </c>
      <c r="G12" s="65">
        <v>8250000</v>
      </c>
    </row>
    <row r="13" spans="1:7" ht="15.75" x14ac:dyDescent="0.25">
      <c r="A13" s="8" t="s">
        <v>4</v>
      </c>
      <c r="B13" s="16">
        <v>29882194</v>
      </c>
      <c r="C13" s="16">
        <v>25731439</v>
      </c>
      <c r="D13" s="26">
        <v>37040905</v>
      </c>
      <c r="E13" s="26" t="s">
        <v>2</v>
      </c>
      <c r="F13" s="27" t="s">
        <v>2</v>
      </c>
      <c r="G13" s="68"/>
    </row>
    <row r="14" spans="1:7" ht="15.75" x14ac:dyDescent="0.25">
      <c r="A14" s="12"/>
      <c r="B14" s="28">
        <f>B9+B8</f>
        <v>312578219</v>
      </c>
      <c r="C14" s="28">
        <f t="shared" ref="C14:G14" si="1">C9+C8</f>
        <v>352378464</v>
      </c>
      <c r="D14" s="28">
        <f t="shared" si="1"/>
        <v>404843830</v>
      </c>
      <c r="E14" s="28">
        <f t="shared" si="1"/>
        <v>461836518</v>
      </c>
      <c r="F14" s="28">
        <f t="shared" si="1"/>
        <v>522609700</v>
      </c>
      <c r="G14" s="28">
        <f t="shared" si="1"/>
        <v>583788365</v>
      </c>
    </row>
    <row r="15" spans="1:7" ht="15.75" x14ac:dyDescent="0.25">
      <c r="A15" s="12"/>
      <c r="B15" s="28"/>
      <c r="C15" s="28"/>
      <c r="D15" s="66"/>
      <c r="E15" s="66"/>
      <c r="F15" s="67"/>
      <c r="G15" s="68"/>
    </row>
    <row r="16" spans="1:7" ht="15.75" x14ac:dyDescent="0.25">
      <c r="A16" s="53" t="s">
        <v>73</v>
      </c>
      <c r="B16" s="28">
        <f>SUM(B17:B21)</f>
        <v>131079973</v>
      </c>
      <c r="C16" s="28">
        <f t="shared" ref="C16:G16" si="2">SUM(C17:C21)</f>
        <v>139259860</v>
      </c>
      <c r="D16" s="28">
        <f t="shared" si="2"/>
        <v>140199838</v>
      </c>
      <c r="E16" s="28">
        <f t="shared" si="2"/>
        <v>139754740</v>
      </c>
      <c r="F16" s="28">
        <f t="shared" si="2"/>
        <v>138598668</v>
      </c>
      <c r="G16" s="28">
        <f t="shared" si="2"/>
        <v>148730136</v>
      </c>
    </row>
    <row r="17" spans="1:7" ht="15.75" x14ac:dyDescent="0.25">
      <c r="A17" s="8" t="s">
        <v>5</v>
      </c>
      <c r="B17" s="16">
        <v>34841739</v>
      </c>
      <c r="C17" s="16">
        <v>50958426</v>
      </c>
      <c r="D17" s="26">
        <v>48164686</v>
      </c>
      <c r="E17" s="26">
        <v>51865704</v>
      </c>
      <c r="F17" s="27">
        <v>59500961</v>
      </c>
      <c r="G17" s="68">
        <v>54661271</v>
      </c>
    </row>
    <row r="18" spans="1:7" ht="15.75" x14ac:dyDescent="0.25">
      <c r="A18" s="8" t="s">
        <v>6</v>
      </c>
      <c r="B18" s="16">
        <v>69438571</v>
      </c>
      <c r="C18" s="16">
        <v>64707819</v>
      </c>
      <c r="D18" s="26">
        <v>57384226</v>
      </c>
      <c r="E18" s="26">
        <v>49242128</v>
      </c>
      <c r="F18" s="27">
        <v>41964985</v>
      </c>
      <c r="G18" s="68">
        <v>50706920</v>
      </c>
    </row>
    <row r="19" spans="1:7" ht="15.75" x14ac:dyDescent="0.25">
      <c r="A19" s="8" t="s">
        <v>7</v>
      </c>
      <c r="B19" s="16">
        <v>5710761</v>
      </c>
      <c r="C19" s="16">
        <v>3520899</v>
      </c>
      <c r="D19" s="26">
        <v>10988128</v>
      </c>
      <c r="E19" s="26">
        <v>11242170</v>
      </c>
      <c r="F19" s="27">
        <v>10662405</v>
      </c>
      <c r="G19" s="68">
        <v>11220086</v>
      </c>
    </row>
    <row r="20" spans="1:7" ht="15.75" x14ac:dyDescent="0.25">
      <c r="A20" s="8" t="s">
        <v>8</v>
      </c>
      <c r="B20" s="16">
        <v>12441925</v>
      </c>
      <c r="C20" s="16">
        <v>12526614</v>
      </c>
      <c r="D20" s="26">
        <v>15237630</v>
      </c>
      <c r="E20" s="26">
        <v>18861563</v>
      </c>
      <c r="F20" s="27">
        <v>18204468</v>
      </c>
      <c r="G20" s="68">
        <v>21176468</v>
      </c>
    </row>
    <row r="21" spans="1:7" ht="15.75" x14ac:dyDescent="0.25">
      <c r="A21" s="8" t="s">
        <v>9</v>
      </c>
      <c r="B21" s="16">
        <v>8646977</v>
      </c>
      <c r="C21" s="16">
        <v>7546102</v>
      </c>
      <c r="D21" s="26">
        <v>8425168</v>
      </c>
      <c r="E21" s="26">
        <v>8543175</v>
      </c>
      <c r="F21" s="27">
        <v>8265849</v>
      </c>
      <c r="G21" s="68">
        <v>10965391</v>
      </c>
    </row>
    <row r="22" spans="1:7" ht="15.75" x14ac:dyDescent="0.25">
      <c r="A22" s="53" t="s">
        <v>10</v>
      </c>
      <c r="B22" s="28">
        <v>39562763</v>
      </c>
      <c r="C22" s="28">
        <v>21032421</v>
      </c>
      <c r="D22" s="66">
        <v>21277813</v>
      </c>
      <c r="E22" s="66">
        <v>20472896</v>
      </c>
      <c r="F22" s="67">
        <v>20963359</v>
      </c>
      <c r="G22" s="68">
        <v>20427182</v>
      </c>
    </row>
    <row r="23" spans="1:7" ht="15.75" x14ac:dyDescent="0.25">
      <c r="A23" s="53"/>
      <c r="B23" s="28"/>
      <c r="C23" s="28"/>
      <c r="D23" s="66"/>
      <c r="E23" s="66"/>
      <c r="F23" s="67"/>
      <c r="G23" s="68"/>
    </row>
    <row r="24" spans="1:7" ht="15.75" x14ac:dyDescent="0.25">
      <c r="A24" s="53" t="s">
        <v>11</v>
      </c>
      <c r="B24" s="28">
        <f>SUM(B25:B30)</f>
        <v>180094335</v>
      </c>
      <c r="C24" s="28">
        <f t="shared" ref="C24:G24" si="3">SUM(C25:C30)</f>
        <v>240227479</v>
      </c>
      <c r="D24" s="28">
        <f t="shared" si="3"/>
        <v>250616240</v>
      </c>
      <c r="E24" s="28">
        <f t="shared" si="3"/>
        <v>295692339</v>
      </c>
      <c r="F24" s="28">
        <f t="shared" si="3"/>
        <v>323326035</v>
      </c>
      <c r="G24" s="28">
        <f t="shared" si="3"/>
        <v>302172552</v>
      </c>
    </row>
    <row r="25" spans="1:7" ht="31.5" x14ac:dyDescent="0.25">
      <c r="A25" s="8" t="s">
        <v>12</v>
      </c>
      <c r="B25" s="16">
        <v>31965218</v>
      </c>
      <c r="C25" s="16">
        <v>58051613</v>
      </c>
      <c r="D25" s="26">
        <v>66760310</v>
      </c>
      <c r="E25" s="26">
        <v>61990669</v>
      </c>
      <c r="F25" s="27">
        <v>54175367</v>
      </c>
      <c r="G25" s="68">
        <v>34123457</v>
      </c>
    </row>
    <row r="26" spans="1:7" ht="31.5" x14ac:dyDescent="0.25">
      <c r="A26" s="8" t="s">
        <v>13</v>
      </c>
      <c r="B26" s="16">
        <v>74162882</v>
      </c>
      <c r="C26" s="16">
        <v>87929798</v>
      </c>
      <c r="D26" s="26">
        <v>81426531</v>
      </c>
      <c r="E26" s="26">
        <v>90501543</v>
      </c>
      <c r="F26" s="27">
        <v>100182060</v>
      </c>
      <c r="G26" s="68">
        <v>82306476</v>
      </c>
    </row>
    <row r="27" spans="1:7" ht="15.75" x14ac:dyDescent="0.25">
      <c r="A27" s="8" t="s">
        <v>14</v>
      </c>
      <c r="B27" s="16">
        <v>26583113</v>
      </c>
      <c r="C27" s="16">
        <v>36051155</v>
      </c>
      <c r="D27" s="26">
        <v>55375793</v>
      </c>
      <c r="E27" s="26">
        <v>88029801</v>
      </c>
      <c r="F27" s="27">
        <v>114007509</v>
      </c>
      <c r="G27" s="68">
        <v>134176360</v>
      </c>
    </row>
    <row r="28" spans="1:7" ht="15.75" x14ac:dyDescent="0.25">
      <c r="A28" s="8" t="s">
        <v>15</v>
      </c>
      <c r="B28" s="16">
        <v>46362799</v>
      </c>
      <c r="C28" s="16">
        <v>55565567</v>
      </c>
      <c r="D28" s="26">
        <v>42254024</v>
      </c>
      <c r="E28" s="26">
        <v>45733298</v>
      </c>
      <c r="F28" s="27">
        <v>41103754</v>
      </c>
      <c r="G28" s="68">
        <v>33660673</v>
      </c>
    </row>
    <row r="29" spans="1:7" ht="15.75" x14ac:dyDescent="0.25">
      <c r="A29" s="8" t="s">
        <v>61</v>
      </c>
      <c r="B29" s="16">
        <v>1020323</v>
      </c>
      <c r="C29" s="16">
        <v>483883</v>
      </c>
      <c r="D29" s="26"/>
      <c r="E29" s="26"/>
      <c r="F29" s="27"/>
      <c r="G29" s="68"/>
    </row>
    <row r="30" spans="1:7" ht="15.75" x14ac:dyDescent="0.25">
      <c r="A30" s="8" t="s">
        <v>97</v>
      </c>
      <c r="B30" s="16">
        <v>0</v>
      </c>
      <c r="C30" s="16">
        <v>2145463</v>
      </c>
      <c r="D30" s="26">
        <v>4799582</v>
      </c>
      <c r="E30" s="26">
        <v>9437028</v>
      </c>
      <c r="F30" s="27">
        <v>13857345</v>
      </c>
      <c r="G30" s="68">
        <v>17905586</v>
      </c>
    </row>
    <row r="31" spans="1:7" ht="15.75" x14ac:dyDescent="0.25">
      <c r="A31" s="12"/>
      <c r="B31" s="28">
        <f>B24+B22+B16+B14</f>
        <v>663315290</v>
      </c>
      <c r="C31" s="28">
        <f>C24+C22+C16+C14</f>
        <v>752898224</v>
      </c>
      <c r="D31" s="66">
        <v>816937721</v>
      </c>
      <c r="E31" s="66">
        <v>917756493</v>
      </c>
      <c r="F31" s="67">
        <v>1005497762</v>
      </c>
      <c r="G31" s="28">
        <f>G24+G22+G16+G14</f>
        <v>1055118235</v>
      </c>
    </row>
    <row r="32" spans="1:7" ht="15.75" x14ac:dyDescent="0.25">
      <c r="A32" s="54" t="s">
        <v>74</v>
      </c>
      <c r="B32" s="28"/>
      <c r="C32" s="28"/>
      <c r="D32" s="66"/>
      <c r="E32" s="66"/>
      <c r="F32" s="67"/>
      <c r="G32" s="68"/>
    </row>
    <row r="33" spans="1:9" ht="15.75" x14ac:dyDescent="0.25">
      <c r="A33" s="55" t="s">
        <v>16</v>
      </c>
      <c r="B33" s="28">
        <f>B34+B35</f>
        <v>30107331</v>
      </c>
      <c r="C33" s="28">
        <f t="shared" ref="C33:G33" si="4">C34+C35</f>
        <v>30107331</v>
      </c>
      <c r="D33" s="28">
        <f t="shared" si="4"/>
        <v>427894335</v>
      </c>
      <c r="E33" s="28">
        <f t="shared" si="4"/>
        <v>25000000</v>
      </c>
      <c r="F33" s="28">
        <f t="shared" si="4"/>
        <v>25000000</v>
      </c>
      <c r="G33" s="28">
        <f t="shared" si="4"/>
        <v>25000000</v>
      </c>
    </row>
    <row r="34" spans="1:9" ht="15.75" x14ac:dyDescent="0.25">
      <c r="A34" s="8" t="s">
        <v>17</v>
      </c>
      <c r="B34" s="16">
        <v>25000000</v>
      </c>
      <c r="C34" s="16">
        <v>25000000</v>
      </c>
      <c r="D34" s="26">
        <v>25000000</v>
      </c>
      <c r="E34" s="26">
        <v>25000000</v>
      </c>
      <c r="F34" s="27">
        <v>25000000</v>
      </c>
      <c r="G34" s="68">
        <v>25000000</v>
      </c>
      <c r="I34" s="72"/>
    </row>
    <row r="35" spans="1:9" ht="15.75" x14ac:dyDescent="0.25">
      <c r="A35" s="8" t="s">
        <v>18</v>
      </c>
      <c r="B35" s="16">
        <v>5107331</v>
      </c>
      <c r="C35" s="16">
        <v>5107331</v>
      </c>
      <c r="D35" s="26">
        <v>402894335</v>
      </c>
      <c r="E35" s="26"/>
      <c r="F35" s="27"/>
      <c r="G35" s="68"/>
      <c r="I35" s="72"/>
    </row>
    <row r="36" spans="1:9" ht="15.75" x14ac:dyDescent="0.25">
      <c r="A36" s="8"/>
      <c r="B36" s="16"/>
      <c r="C36" s="16"/>
      <c r="D36" s="26"/>
      <c r="E36" s="26"/>
      <c r="F36" s="27"/>
      <c r="G36" s="68"/>
      <c r="I36" s="72"/>
    </row>
    <row r="37" spans="1:9" ht="15.75" x14ac:dyDescent="0.25">
      <c r="A37" s="8" t="s">
        <v>62</v>
      </c>
      <c r="B37" s="16">
        <v>25506366</v>
      </c>
      <c r="C37" s="16">
        <v>29872924</v>
      </c>
      <c r="D37" s="26"/>
      <c r="E37" s="26">
        <v>407449351</v>
      </c>
      <c r="F37" s="27"/>
      <c r="G37" s="68"/>
      <c r="I37" s="72"/>
    </row>
    <row r="38" spans="1:9" ht="15.75" x14ac:dyDescent="0.25">
      <c r="A38" s="8" t="s">
        <v>19</v>
      </c>
      <c r="B38" s="16"/>
      <c r="C38" s="16"/>
      <c r="D38" s="26">
        <v>4423975</v>
      </c>
      <c r="E38" s="26">
        <v>17806636</v>
      </c>
      <c r="F38" s="27">
        <v>21452074</v>
      </c>
      <c r="G38" s="68">
        <v>16659752</v>
      </c>
      <c r="I38" s="72"/>
    </row>
    <row r="39" spans="1:9" ht="15.75" x14ac:dyDescent="0.25">
      <c r="A39" s="8" t="s">
        <v>20</v>
      </c>
      <c r="B39" s="16">
        <v>28693514</v>
      </c>
      <c r="C39" s="16">
        <v>25109047</v>
      </c>
      <c r="D39" s="26">
        <v>22856455</v>
      </c>
      <c r="E39" s="26">
        <v>21318949</v>
      </c>
      <c r="F39" s="27">
        <v>20128674</v>
      </c>
      <c r="G39" s="68">
        <v>21988049</v>
      </c>
      <c r="I39" s="72"/>
    </row>
    <row r="40" spans="1:9" ht="15.75" x14ac:dyDescent="0.25">
      <c r="A40" s="8" t="s">
        <v>21</v>
      </c>
      <c r="B40" s="16">
        <v>87046896</v>
      </c>
      <c r="C40" s="16">
        <v>97894449</v>
      </c>
      <c r="D40" s="26">
        <v>4199696</v>
      </c>
      <c r="E40" s="26">
        <v>1829781</v>
      </c>
      <c r="F40" s="27">
        <v>1646803</v>
      </c>
      <c r="G40" s="68">
        <v>1482123</v>
      </c>
      <c r="I40" s="72"/>
    </row>
    <row r="41" spans="1:9" ht="31.5" x14ac:dyDescent="0.25">
      <c r="A41" s="8" t="s">
        <v>22</v>
      </c>
      <c r="B41" s="16">
        <v>81649776</v>
      </c>
      <c r="C41" s="16">
        <v>132543560</v>
      </c>
      <c r="D41" s="26">
        <v>156596836</v>
      </c>
      <c r="E41" s="26">
        <v>197131653</v>
      </c>
      <c r="F41" s="27">
        <v>207803151</v>
      </c>
      <c r="G41" s="68">
        <v>219331388</v>
      </c>
      <c r="I41" s="72"/>
    </row>
    <row r="42" spans="1:9" ht="15.75" x14ac:dyDescent="0.25">
      <c r="A42" s="8" t="s">
        <v>23</v>
      </c>
      <c r="B42" s="16"/>
      <c r="C42" s="16"/>
      <c r="D42" s="26">
        <v>116437624</v>
      </c>
      <c r="E42" s="26">
        <v>171411838</v>
      </c>
      <c r="F42" s="27">
        <v>237525157</v>
      </c>
      <c r="G42" s="68">
        <v>288741023</v>
      </c>
      <c r="I42" s="72"/>
    </row>
    <row r="43" spans="1:9" ht="15.75" x14ac:dyDescent="0.25">
      <c r="A43" s="8" t="s">
        <v>24</v>
      </c>
      <c r="B43" s="16">
        <f>41656254+4527037</f>
        <v>46183291</v>
      </c>
      <c r="C43" s="16">
        <f>46255524+4224557</f>
        <v>50480081</v>
      </c>
      <c r="D43" s="26">
        <v>51624337</v>
      </c>
      <c r="E43" s="26">
        <v>44539872</v>
      </c>
      <c r="F43" s="27">
        <v>463259796</v>
      </c>
      <c r="G43" s="68">
        <f>29853149+393365850</f>
        <v>423218999</v>
      </c>
      <c r="I43" s="72"/>
    </row>
    <row r="44" spans="1:9" ht="15.75" x14ac:dyDescent="0.25">
      <c r="A44" s="8" t="s">
        <v>25</v>
      </c>
      <c r="B44" s="16">
        <v>363048718</v>
      </c>
      <c r="C44" s="16">
        <v>385484551</v>
      </c>
      <c r="D44" s="26">
        <v>24007908</v>
      </c>
      <c r="E44" s="26">
        <v>24154209</v>
      </c>
      <c r="F44" s="27">
        <v>24060168</v>
      </c>
      <c r="G44" s="68">
        <f>52637337+447114</f>
        <v>53084451</v>
      </c>
      <c r="I44" s="72"/>
    </row>
    <row r="45" spans="1:9" ht="15.75" x14ac:dyDescent="0.25">
      <c r="A45" s="8" t="s">
        <v>26</v>
      </c>
      <c r="B45" s="16">
        <v>1079398</v>
      </c>
      <c r="C45" s="16">
        <v>1406281</v>
      </c>
      <c r="D45" s="26">
        <v>1428574</v>
      </c>
      <c r="E45" s="26">
        <v>1248439</v>
      </c>
      <c r="F45" s="27">
        <v>1161991</v>
      </c>
      <c r="G45" s="68">
        <v>1762301</v>
      </c>
      <c r="I45" s="72"/>
    </row>
    <row r="46" spans="1:9" ht="15.75" x14ac:dyDescent="0.25">
      <c r="A46" s="8" t="s">
        <v>27</v>
      </c>
      <c r="B46" s="16"/>
      <c r="C46" s="16"/>
      <c r="D46" s="26">
        <v>7467981</v>
      </c>
      <c r="E46" s="26">
        <v>5865765</v>
      </c>
      <c r="F46" s="27">
        <v>3459948</v>
      </c>
      <c r="G46" s="68">
        <v>3850149</v>
      </c>
      <c r="I46" s="72"/>
    </row>
    <row r="47" spans="1:9" ht="15.75" x14ac:dyDescent="0.25">
      <c r="A47" s="12"/>
      <c r="B47" s="28">
        <f>B33+SUM(B37:B46)</f>
        <v>663315290</v>
      </c>
      <c r="C47" s="28">
        <f t="shared" ref="C47:G47" si="5">C33+SUM(C37:C46)</f>
        <v>752898224</v>
      </c>
      <c r="D47" s="28">
        <f t="shared" si="5"/>
        <v>816937721</v>
      </c>
      <c r="E47" s="28">
        <f t="shared" si="5"/>
        <v>917756493</v>
      </c>
      <c r="F47" s="28">
        <f t="shared" si="5"/>
        <v>1005497762</v>
      </c>
      <c r="G47" s="28">
        <f t="shared" si="5"/>
        <v>1055118235</v>
      </c>
    </row>
    <row r="48" spans="1:9" ht="15.75" x14ac:dyDescent="0.25">
      <c r="A48" s="12"/>
      <c r="B48" s="28">
        <f>B31-B47</f>
        <v>0</v>
      </c>
      <c r="C48" s="28">
        <f t="shared" ref="C48:G48" si="6">C31-C47</f>
        <v>0</v>
      </c>
      <c r="D48" s="28">
        <f t="shared" si="6"/>
        <v>0</v>
      </c>
      <c r="E48" s="28">
        <f t="shared" si="6"/>
        <v>0</v>
      </c>
      <c r="F48" s="28">
        <f t="shared" si="6"/>
        <v>0</v>
      </c>
      <c r="G48" s="28">
        <f t="shared" si="6"/>
        <v>0</v>
      </c>
    </row>
    <row r="49" spans="1:7" ht="16.5" thickBot="1" x14ac:dyDescent="0.3">
      <c r="A49" s="57" t="s">
        <v>75</v>
      </c>
      <c r="B49" s="69">
        <f t="shared" ref="B49:C49" si="7">B14/(B8/10)</f>
        <v>13.978847760366355</v>
      </c>
      <c r="C49" s="69">
        <f t="shared" si="7"/>
        <v>14.007786006463693</v>
      </c>
      <c r="D49" s="69">
        <f>D14/(D8/10)</f>
        <v>14.630358900080914</v>
      </c>
      <c r="E49" s="69">
        <f t="shared" ref="E49:F49" si="8">E14/(E8/10)</f>
        <v>14.769891044368435</v>
      </c>
      <c r="F49" s="69">
        <f t="shared" si="8"/>
        <v>14.922736723151194</v>
      </c>
      <c r="G49" s="69">
        <f>G14/(G8/10)</f>
        <v>14.817465642554133</v>
      </c>
    </row>
    <row r="50" spans="1:7" ht="15.75" x14ac:dyDescent="0.25">
      <c r="A50" s="57" t="s">
        <v>76</v>
      </c>
      <c r="B50" s="28">
        <f>B8/10</f>
        <v>22360800</v>
      </c>
      <c r="C50" s="28">
        <f t="shared" ref="C50:G50" si="9">C8/10</f>
        <v>25155900</v>
      </c>
      <c r="D50" s="28">
        <f t="shared" si="9"/>
        <v>27671490</v>
      </c>
      <c r="E50" s="28">
        <f t="shared" si="9"/>
        <v>31268783</v>
      </c>
      <c r="F50" s="28">
        <f t="shared" si="9"/>
        <v>35021036</v>
      </c>
      <c r="G50" s="28">
        <f t="shared" si="9"/>
        <v>39398665</v>
      </c>
    </row>
    <row r="51" spans="1:7" ht="16.5" thickBot="1" x14ac:dyDescent="0.3">
      <c r="A51" s="19"/>
      <c r="B51" s="21"/>
      <c r="C51" s="21"/>
      <c r="D51" s="20"/>
      <c r="E51" s="20"/>
      <c r="F5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C32" sqref="C32"/>
    </sheetView>
  </sheetViews>
  <sheetFormatPr defaultRowHeight="15" x14ac:dyDescent="0.25"/>
  <cols>
    <col min="1" max="1" width="43.5703125" style="2" customWidth="1"/>
    <col min="2" max="3" width="15.28515625" style="2" bestFit="1" customWidth="1"/>
    <col min="4" max="5" width="18.5703125" style="2" bestFit="1" customWidth="1"/>
    <col min="6" max="6" width="13.7109375" style="2" bestFit="1" customWidth="1"/>
    <col min="7" max="7" width="14.28515625" style="2" bestFit="1" customWidth="1"/>
    <col min="8" max="16384" width="9.140625" style="2"/>
  </cols>
  <sheetData>
    <row r="1" spans="1:7" ht="18.75" x14ac:dyDescent="0.3">
      <c r="A1" s="3" t="s">
        <v>28</v>
      </c>
      <c r="B1" s="3"/>
      <c r="C1" s="3"/>
    </row>
    <row r="2" spans="1:7" ht="15.75" x14ac:dyDescent="0.25">
      <c r="A2" s="58" t="s">
        <v>77</v>
      </c>
    </row>
    <row r="3" spans="1:7" ht="15.75" thickBot="1" x14ac:dyDescent="0.3">
      <c r="A3" s="46" t="s">
        <v>68</v>
      </c>
    </row>
    <row r="4" spans="1:7" ht="15.75" x14ac:dyDescent="0.25">
      <c r="A4" s="22"/>
      <c r="B4" s="23">
        <v>2013</v>
      </c>
      <c r="C4" s="23">
        <v>2014</v>
      </c>
      <c r="D4" s="24">
        <v>2015</v>
      </c>
      <c r="E4" s="24">
        <v>2016</v>
      </c>
      <c r="F4" s="25">
        <v>2017</v>
      </c>
      <c r="G4" s="60">
        <v>2018</v>
      </c>
    </row>
    <row r="5" spans="1:7" ht="15.75" x14ac:dyDescent="0.25">
      <c r="A5" s="62" t="s">
        <v>78</v>
      </c>
      <c r="B5" s="59"/>
      <c r="C5" s="59"/>
      <c r="D5" s="60"/>
      <c r="E5" s="60"/>
      <c r="F5" s="61"/>
    </row>
    <row r="6" spans="1:7" ht="15.75" x14ac:dyDescent="0.25">
      <c r="A6" s="8" t="s">
        <v>29</v>
      </c>
      <c r="B6" s="16"/>
      <c r="C6" s="16"/>
      <c r="D6" s="26">
        <v>-93181</v>
      </c>
      <c r="E6" s="26">
        <v>6806151</v>
      </c>
      <c r="F6" s="27">
        <v>3899755</v>
      </c>
      <c r="G6" s="65">
        <v>-4187040</v>
      </c>
    </row>
    <row r="7" spans="1:7" ht="15.75" x14ac:dyDescent="0.25">
      <c r="A7" s="8" t="s">
        <v>30</v>
      </c>
      <c r="B7" s="16">
        <v>43959433</v>
      </c>
      <c r="C7" s="16">
        <v>44350474</v>
      </c>
      <c r="D7" s="26">
        <v>38511588</v>
      </c>
      <c r="E7" s="26">
        <v>34271552</v>
      </c>
      <c r="F7" s="27">
        <v>28284785</v>
      </c>
      <c r="G7" s="65">
        <v>27336925</v>
      </c>
    </row>
    <row r="8" spans="1:7" ht="15.75" x14ac:dyDescent="0.25">
      <c r="A8" s="8" t="s">
        <v>31</v>
      </c>
      <c r="B8" s="16">
        <v>75749</v>
      </c>
      <c r="C8" s="16">
        <v>113945</v>
      </c>
      <c r="D8" s="26">
        <v>2348682</v>
      </c>
      <c r="E8" s="26">
        <v>988439</v>
      </c>
      <c r="F8" s="27">
        <v>622637</v>
      </c>
      <c r="G8" s="65">
        <v>3620074</v>
      </c>
    </row>
    <row r="9" spans="1:7" ht="15.75" x14ac:dyDescent="0.25">
      <c r="A9" s="62" t="s">
        <v>32</v>
      </c>
      <c r="B9" s="28">
        <f>SUM(B10:B14)</f>
        <v>93733491</v>
      </c>
      <c r="C9" s="28">
        <f t="shared" ref="C9:G9" si="0">SUM(C10:C14)</f>
        <v>94337013</v>
      </c>
      <c r="D9" s="28">
        <f t="shared" si="0"/>
        <v>59557766</v>
      </c>
      <c r="E9" s="28">
        <f t="shared" si="0"/>
        <v>72647476</v>
      </c>
      <c r="F9" s="28">
        <f t="shared" si="0"/>
        <v>79747698</v>
      </c>
      <c r="G9" s="28">
        <f t="shared" si="0"/>
        <v>81024418</v>
      </c>
    </row>
    <row r="10" spans="1:7" ht="15.75" x14ac:dyDescent="0.25">
      <c r="A10" s="8" t="s">
        <v>33</v>
      </c>
      <c r="B10" s="16"/>
      <c r="C10" s="16"/>
      <c r="D10" s="26">
        <v>-7409799</v>
      </c>
      <c r="E10" s="26">
        <v>-17641353</v>
      </c>
      <c r="F10" s="27">
        <v>18700118</v>
      </c>
      <c r="G10" s="65">
        <v>3628682</v>
      </c>
    </row>
    <row r="11" spans="1:7" ht="15.75" x14ac:dyDescent="0.25">
      <c r="A11" s="8" t="s">
        <v>34</v>
      </c>
      <c r="B11" s="16">
        <v>78888532</v>
      </c>
      <c r="C11" s="16">
        <v>80508611</v>
      </c>
      <c r="D11" s="26">
        <v>66775485</v>
      </c>
      <c r="E11" s="26">
        <v>58405020</v>
      </c>
      <c r="F11" s="27">
        <v>42220449</v>
      </c>
      <c r="G11" s="65">
        <v>56843411</v>
      </c>
    </row>
    <row r="12" spans="1:7" ht="15.75" x14ac:dyDescent="0.25">
      <c r="A12" s="8" t="s">
        <v>35</v>
      </c>
      <c r="B12" s="16"/>
      <c r="C12" s="16">
        <v>1969944</v>
      </c>
      <c r="D12" s="26">
        <v>-4561836</v>
      </c>
      <c r="E12" s="26">
        <v>4880376</v>
      </c>
      <c r="F12" s="27">
        <v>5623951</v>
      </c>
      <c r="G12" s="65">
        <v>5159026</v>
      </c>
    </row>
    <row r="13" spans="1:7" ht="15.75" x14ac:dyDescent="0.25">
      <c r="A13" s="8" t="s">
        <v>36</v>
      </c>
      <c r="B13" s="16">
        <v>10456070</v>
      </c>
      <c r="C13" s="16">
        <v>9204205</v>
      </c>
      <c r="D13" s="26">
        <v>6937274</v>
      </c>
      <c r="E13" s="26">
        <v>21027062</v>
      </c>
      <c r="F13" s="27">
        <v>20464749</v>
      </c>
      <c r="G13" s="65">
        <v>17913103</v>
      </c>
    </row>
    <row r="14" spans="1:7" ht="15.75" x14ac:dyDescent="0.25">
      <c r="A14" s="8" t="s">
        <v>37</v>
      </c>
      <c r="B14" s="16">
        <v>4388889</v>
      </c>
      <c r="C14" s="16">
        <v>2654253</v>
      </c>
      <c r="D14" s="26">
        <v>-2183358</v>
      </c>
      <c r="E14" s="26">
        <v>5976371</v>
      </c>
      <c r="F14" s="27">
        <v>-7261569</v>
      </c>
      <c r="G14" s="65">
        <v>-2519804</v>
      </c>
    </row>
    <row r="15" spans="1:7" ht="15.75" x14ac:dyDescent="0.25">
      <c r="A15" s="12"/>
      <c r="B15" s="28">
        <f>B9+B8+B7+B6</f>
        <v>137768673</v>
      </c>
      <c r="C15" s="28">
        <f t="shared" ref="C15:G15" si="1">C9+C8+C7+C6</f>
        <v>138801432</v>
      </c>
      <c r="D15" s="28">
        <f t="shared" si="1"/>
        <v>100324855</v>
      </c>
      <c r="E15" s="28">
        <f t="shared" si="1"/>
        <v>114713618</v>
      </c>
      <c r="F15" s="28">
        <f t="shared" si="1"/>
        <v>112554875</v>
      </c>
      <c r="G15" s="28">
        <f t="shared" si="1"/>
        <v>107794377</v>
      </c>
    </row>
    <row r="16" spans="1:7" ht="15.75" x14ac:dyDescent="0.25">
      <c r="A16" s="12"/>
      <c r="B16" s="28"/>
      <c r="C16" s="28"/>
      <c r="D16" s="28"/>
      <c r="E16" s="28"/>
      <c r="F16" s="28"/>
    </row>
    <row r="17" spans="1:7" ht="15.75" x14ac:dyDescent="0.25">
      <c r="A17" s="62" t="s">
        <v>79</v>
      </c>
      <c r="B17" s="28">
        <f>SUM(B18:B31)</f>
        <v>49970842</v>
      </c>
      <c r="C17" s="28">
        <f t="shared" ref="C17:G17" si="2">SUM(C18:C31)</f>
        <v>60877048</v>
      </c>
      <c r="D17" s="28">
        <f t="shared" si="2"/>
        <v>19455423</v>
      </c>
      <c r="E17" s="28">
        <f t="shared" si="2"/>
        <v>21964706</v>
      </c>
      <c r="F17" s="28">
        <f t="shared" si="2"/>
        <v>24148532</v>
      </c>
      <c r="G17" s="28">
        <f t="shared" si="2"/>
        <v>26829553</v>
      </c>
    </row>
    <row r="18" spans="1:7" ht="15.75" x14ac:dyDescent="0.25">
      <c r="A18" s="8" t="s">
        <v>38</v>
      </c>
      <c r="B18" s="16">
        <v>8193298</v>
      </c>
      <c r="C18" s="16">
        <v>12346064</v>
      </c>
      <c r="D18" s="26">
        <v>8109209</v>
      </c>
      <c r="E18" s="26">
        <v>7416562</v>
      </c>
      <c r="F18" s="27">
        <v>8604445</v>
      </c>
      <c r="G18" s="65">
        <v>6359472</v>
      </c>
    </row>
    <row r="19" spans="1:7" ht="15.75" x14ac:dyDescent="0.25">
      <c r="A19" s="8" t="s">
        <v>39</v>
      </c>
      <c r="B19" s="16">
        <f>3324146+2997228</f>
        <v>6321374</v>
      </c>
      <c r="C19" s="16">
        <f>2783723+3263014</f>
        <v>6046737</v>
      </c>
      <c r="D19" s="26">
        <v>3138629</v>
      </c>
      <c r="E19" s="26">
        <v>1980394</v>
      </c>
      <c r="F19" s="27">
        <v>2661761</v>
      </c>
      <c r="G19" s="65">
        <v>1141250</v>
      </c>
    </row>
    <row r="20" spans="1:7" ht="15.75" x14ac:dyDescent="0.25">
      <c r="A20" s="8" t="s">
        <v>40</v>
      </c>
      <c r="B20" s="16">
        <v>619800</v>
      </c>
      <c r="C20" s="16">
        <v>659395</v>
      </c>
      <c r="D20" s="26">
        <v>708000</v>
      </c>
      <c r="E20" s="26">
        <v>831750</v>
      </c>
      <c r="F20" s="27">
        <v>876250</v>
      </c>
      <c r="G20" s="65">
        <v>384500</v>
      </c>
    </row>
    <row r="21" spans="1:7" ht="15.75" x14ac:dyDescent="0.25">
      <c r="A21" s="8" t="s">
        <v>41</v>
      </c>
      <c r="B21" s="29">
        <v>131250</v>
      </c>
      <c r="C21" s="16">
        <v>265000</v>
      </c>
      <c r="D21" s="26">
        <v>158000</v>
      </c>
      <c r="E21" s="26">
        <v>350000</v>
      </c>
      <c r="F21" s="27">
        <v>384500</v>
      </c>
      <c r="G21" s="65"/>
    </row>
    <row r="22" spans="1:7" ht="15.75" x14ac:dyDescent="0.25">
      <c r="A22" s="8" t="s">
        <v>42</v>
      </c>
      <c r="B22" s="16">
        <v>10090</v>
      </c>
      <c r="C22" s="16">
        <v>23920</v>
      </c>
      <c r="D22" s="26">
        <v>2830</v>
      </c>
      <c r="E22" s="26">
        <v>6870</v>
      </c>
      <c r="F22" s="27" t="s">
        <v>2</v>
      </c>
    </row>
    <row r="23" spans="1:7" ht="15.75" x14ac:dyDescent="0.25">
      <c r="A23" s="8" t="s">
        <v>43</v>
      </c>
      <c r="B23" s="16">
        <v>1069156</v>
      </c>
      <c r="C23" s="16">
        <v>367050</v>
      </c>
      <c r="D23" s="26">
        <v>336325</v>
      </c>
      <c r="E23" s="26">
        <v>277497</v>
      </c>
      <c r="F23" s="27">
        <v>264113</v>
      </c>
      <c r="G23" s="65">
        <v>254634</v>
      </c>
    </row>
    <row r="24" spans="1:7" ht="15.75" x14ac:dyDescent="0.25">
      <c r="A24" s="8" t="s">
        <v>44</v>
      </c>
      <c r="B24" s="16">
        <v>1888317</v>
      </c>
      <c r="C24" s="16">
        <v>498100</v>
      </c>
      <c r="D24" s="26">
        <v>170000</v>
      </c>
      <c r="E24" s="26">
        <v>173500</v>
      </c>
      <c r="F24" s="27">
        <v>341000</v>
      </c>
      <c r="G24" s="65">
        <v>315000</v>
      </c>
    </row>
    <row r="25" spans="1:7" ht="15.75" x14ac:dyDescent="0.25">
      <c r="A25" s="8" t="s">
        <v>45</v>
      </c>
      <c r="B25" s="16">
        <v>10707219</v>
      </c>
      <c r="C25" s="16">
        <v>4313740</v>
      </c>
      <c r="D25" s="26">
        <v>4598043</v>
      </c>
      <c r="E25" s="26">
        <v>3251429</v>
      </c>
      <c r="F25" s="27">
        <v>2968016</v>
      </c>
      <c r="G25" s="65">
        <v>7176230</v>
      </c>
    </row>
    <row r="26" spans="1:7" ht="15.75" x14ac:dyDescent="0.25">
      <c r="A26" s="8" t="s">
        <v>46</v>
      </c>
      <c r="B26" s="16"/>
      <c r="C26" s="16">
        <v>3252202</v>
      </c>
      <c r="D26" s="26">
        <v>26516</v>
      </c>
      <c r="E26" s="26" t="s">
        <v>2</v>
      </c>
      <c r="F26" s="27" t="s">
        <v>2</v>
      </c>
      <c r="G26" s="65">
        <v>4795035</v>
      </c>
    </row>
    <row r="27" spans="1:7" ht="15.75" x14ac:dyDescent="0.25">
      <c r="A27" s="8" t="s">
        <v>95</v>
      </c>
      <c r="B27" s="16"/>
      <c r="C27" s="16">
        <v>258424</v>
      </c>
      <c r="D27" s="26">
        <v>334370</v>
      </c>
      <c r="E27" s="26" t="s">
        <v>2</v>
      </c>
      <c r="F27" s="27" t="s">
        <v>2</v>
      </c>
    </row>
    <row r="28" spans="1:7" ht="15.75" x14ac:dyDescent="0.25">
      <c r="A28" s="8" t="s">
        <v>94</v>
      </c>
      <c r="B28" s="16">
        <v>53437</v>
      </c>
      <c r="C28" s="16"/>
      <c r="D28" s="26"/>
      <c r="E28" s="26"/>
      <c r="F28" s="27"/>
      <c r="G28" s="65"/>
    </row>
    <row r="29" spans="1:7" ht="15.75" x14ac:dyDescent="0.25">
      <c r="A29" s="8" t="s">
        <v>47</v>
      </c>
      <c r="B29" s="29">
        <v>2502907</v>
      </c>
      <c r="C29" s="16">
        <v>2238474</v>
      </c>
      <c r="D29" s="26">
        <v>1873501</v>
      </c>
      <c r="E29" s="26">
        <v>3039258</v>
      </c>
      <c r="F29" s="27">
        <v>2128130</v>
      </c>
      <c r="G29" s="65">
        <v>855191</v>
      </c>
    </row>
    <row r="30" spans="1:7" ht="15.75" x14ac:dyDescent="0.25">
      <c r="A30" s="8" t="s">
        <v>96</v>
      </c>
      <c r="B30" s="16">
        <v>18473994</v>
      </c>
      <c r="C30" s="16">
        <v>30607942</v>
      </c>
      <c r="D30" s="26" t="s">
        <v>2</v>
      </c>
      <c r="E30" s="26" t="s">
        <v>2</v>
      </c>
      <c r="F30" s="27">
        <v>1500000</v>
      </c>
      <c r="G30" s="65">
        <v>1500000</v>
      </c>
    </row>
    <row r="31" spans="1:7" ht="15.75" x14ac:dyDescent="0.25">
      <c r="A31" s="2" t="s">
        <v>66</v>
      </c>
      <c r="B31" s="16"/>
      <c r="C31" s="16"/>
      <c r="D31" s="26">
        <v>0</v>
      </c>
      <c r="E31" s="26">
        <v>4637446</v>
      </c>
      <c r="F31" s="27">
        <v>4420317</v>
      </c>
      <c r="G31" s="65">
        <v>4048241</v>
      </c>
    </row>
    <row r="32" spans="1:7" ht="15.75" x14ac:dyDescent="0.25">
      <c r="A32" s="57" t="s">
        <v>80</v>
      </c>
      <c r="B32" s="28">
        <f t="shared" ref="B32:G32" si="3">B15-B17</f>
        <v>87797831</v>
      </c>
      <c r="C32" s="28">
        <f t="shared" si="3"/>
        <v>77924384</v>
      </c>
      <c r="D32" s="28">
        <f t="shared" si="3"/>
        <v>80869432</v>
      </c>
      <c r="E32" s="28">
        <f t="shared" si="3"/>
        <v>92748912</v>
      </c>
      <c r="F32" s="28">
        <f t="shared" si="3"/>
        <v>88406343</v>
      </c>
      <c r="G32" s="28">
        <f t="shared" si="3"/>
        <v>80964824</v>
      </c>
    </row>
    <row r="33" spans="1:7" ht="15.75" x14ac:dyDescent="0.25">
      <c r="A33" s="52" t="s">
        <v>81</v>
      </c>
      <c r="B33" s="16">
        <f>B34+B35</f>
        <v>0</v>
      </c>
      <c r="C33" s="16">
        <f t="shared" ref="C33:G33" si="4">C34+C35</f>
        <v>0</v>
      </c>
      <c r="D33" s="16">
        <f t="shared" si="4"/>
        <v>27787048</v>
      </c>
      <c r="E33" s="16">
        <f t="shared" si="4"/>
        <v>34256224</v>
      </c>
      <c r="F33" s="16">
        <f t="shared" si="4"/>
        <v>28913326</v>
      </c>
      <c r="G33" s="16">
        <f t="shared" si="4"/>
        <v>20566561</v>
      </c>
    </row>
    <row r="34" spans="1:7" ht="15.75" x14ac:dyDescent="0.25">
      <c r="A34" s="2" t="s">
        <v>102</v>
      </c>
      <c r="B34" s="16"/>
      <c r="C34" s="16"/>
      <c r="D34" s="26">
        <v>26720387</v>
      </c>
      <c r="E34" s="26">
        <v>32654008</v>
      </c>
      <c r="F34" s="27">
        <v>26507509</v>
      </c>
      <c r="G34" s="65">
        <v>20176360</v>
      </c>
    </row>
    <row r="35" spans="1:7" ht="15.75" x14ac:dyDescent="0.25">
      <c r="A35" s="2" t="s">
        <v>103</v>
      </c>
      <c r="B35" s="16"/>
      <c r="C35" s="16"/>
      <c r="D35" s="26">
        <v>1066661</v>
      </c>
      <c r="E35" s="26">
        <v>1602216</v>
      </c>
      <c r="F35" s="27">
        <v>2405817</v>
      </c>
      <c r="G35" s="28">
        <v>390201</v>
      </c>
    </row>
    <row r="36" spans="1:7" ht="15.75" x14ac:dyDescent="0.25">
      <c r="A36" s="57" t="s">
        <v>82</v>
      </c>
      <c r="B36" s="28">
        <f>B32-B33</f>
        <v>87797831</v>
      </c>
      <c r="C36" s="28">
        <f t="shared" ref="C36:G36" si="5">C32-C33</f>
        <v>77924384</v>
      </c>
      <c r="D36" s="28">
        <f t="shared" si="5"/>
        <v>53082384</v>
      </c>
      <c r="E36" s="28">
        <f t="shared" si="5"/>
        <v>58492688</v>
      </c>
      <c r="F36" s="28">
        <f t="shared" si="5"/>
        <v>59493017</v>
      </c>
      <c r="G36" s="28">
        <f t="shared" si="5"/>
        <v>60398263</v>
      </c>
    </row>
    <row r="37" spans="1:7" ht="15.75" x14ac:dyDescent="0.25">
      <c r="A37" s="63"/>
      <c r="B37" s="28"/>
      <c r="C37" s="28"/>
      <c r="D37" s="28"/>
      <c r="E37" s="28"/>
      <c r="F37" s="28"/>
    </row>
    <row r="38" spans="1:7" ht="16.5" thickBot="1" x14ac:dyDescent="0.3">
      <c r="A38" s="57" t="s">
        <v>83</v>
      </c>
      <c r="B38" s="20">
        <f>B36/('1'!B8/10)</f>
        <v>3.926417256985439</v>
      </c>
      <c r="C38" s="20">
        <f>C36/('1'!C8/10)</f>
        <v>3.0976583624517509</v>
      </c>
      <c r="D38" s="20">
        <f>D36/('1'!D8/10)</f>
        <v>1.91830595316696</v>
      </c>
      <c r="E38" s="20">
        <f>E36/('1'!E8/10)</f>
        <v>1.8706416556090462</v>
      </c>
      <c r="F38" s="20">
        <f>F36/('1'!F8/10)</f>
        <v>1.6987794707158292</v>
      </c>
      <c r="G38" s="20">
        <f>G36/('1'!G8/10)</f>
        <v>1.5330027806779747</v>
      </c>
    </row>
    <row r="39" spans="1:7" ht="15.75" x14ac:dyDescent="0.25">
      <c r="A39" s="64" t="s">
        <v>84</v>
      </c>
      <c r="B39" s="31">
        <v>22360800</v>
      </c>
      <c r="C39" s="31">
        <v>25155900</v>
      </c>
      <c r="D39" s="32">
        <v>27671490</v>
      </c>
      <c r="E39" s="33">
        <v>31268783</v>
      </c>
      <c r="F39" s="34">
        <v>35021036</v>
      </c>
      <c r="G39" s="2">
        <f>'1'!G8/10</f>
        <v>39398665</v>
      </c>
    </row>
    <row r="40" spans="1:7" ht="15.75" x14ac:dyDescent="0.25">
      <c r="A40" s="30"/>
      <c r="B40" s="31"/>
      <c r="C40" s="31"/>
      <c r="D40" s="32"/>
      <c r="E40" s="32"/>
      <c r="F40" s="34"/>
    </row>
    <row r="41" spans="1:7" ht="15.75" x14ac:dyDescent="0.25">
      <c r="A41" s="30"/>
      <c r="B41" s="31"/>
      <c r="C41" s="31"/>
      <c r="D41" s="32"/>
      <c r="E41" s="32"/>
      <c r="F41" s="35"/>
    </row>
    <row r="42" spans="1:7" ht="15.75" x14ac:dyDescent="0.25">
      <c r="A42" s="30"/>
      <c r="B42" s="31"/>
      <c r="C42" s="31"/>
      <c r="D42" s="33"/>
      <c r="E42" s="32"/>
      <c r="F42" s="34"/>
    </row>
    <row r="43" spans="1:7" ht="15.75" x14ac:dyDescent="0.25">
      <c r="A43" s="30"/>
      <c r="B43" s="31"/>
      <c r="C43" s="31"/>
      <c r="D43" s="32"/>
      <c r="E43" s="33"/>
      <c r="F43" s="34"/>
    </row>
    <row r="44" spans="1:7" ht="15.75" x14ac:dyDescent="0.25">
      <c r="A44" s="36"/>
      <c r="B44" s="37"/>
      <c r="C44" s="37"/>
      <c r="D44" s="38"/>
      <c r="E44" s="38"/>
      <c r="F44" s="39"/>
    </row>
    <row r="45" spans="1:7" ht="15.75" x14ac:dyDescent="0.25">
      <c r="A45" s="36"/>
      <c r="B45" s="37"/>
      <c r="C45" s="37"/>
      <c r="D45" s="38"/>
      <c r="E45" s="38"/>
      <c r="F45" s="39"/>
    </row>
    <row r="46" spans="1:7" ht="15.75" x14ac:dyDescent="0.25">
      <c r="A46" s="30"/>
      <c r="B46" s="31"/>
      <c r="C46" s="31"/>
      <c r="D46" s="32"/>
      <c r="E46" s="32"/>
      <c r="F46" s="35"/>
    </row>
    <row r="47" spans="1:7" ht="15.75" x14ac:dyDescent="0.25">
      <c r="A47" s="30"/>
      <c r="B47" s="31"/>
      <c r="C47" s="31"/>
      <c r="D47" s="32"/>
      <c r="E47" s="32"/>
      <c r="F47" s="35"/>
    </row>
    <row r="48" spans="1:7" ht="15.75" x14ac:dyDescent="0.25">
      <c r="A48" s="30"/>
      <c r="B48" s="31"/>
      <c r="C48" s="31"/>
      <c r="D48" s="32"/>
      <c r="E48" s="32"/>
      <c r="F48" s="35"/>
    </row>
    <row r="49" spans="1:6" ht="15.75" x14ac:dyDescent="0.25">
      <c r="A49" s="36"/>
      <c r="B49" s="37"/>
      <c r="C49" s="37"/>
      <c r="D49" s="33"/>
      <c r="E49" s="38"/>
      <c r="F49" s="39"/>
    </row>
    <row r="50" spans="1:6" ht="16.5" thickBot="1" x14ac:dyDescent="0.3">
      <c r="A50" s="30"/>
      <c r="B50" s="31"/>
      <c r="C50" s="31"/>
      <c r="D50" s="32"/>
      <c r="E50" s="32"/>
      <c r="F50" s="35"/>
    </row>
    <row r="51" spans="1:6" ht="16.5" thickBot="1" x14ac:dyDescent="0.3">
      <c r="A51" s="36"/>
      <c r="B51" s="37"/>
      <c r="C51" s="37"/>
      <c r="D51" s="40"/>
      <c r="E51" s="41"/>
      <c r="F51" s="42"/>
    </row>
    <row r="52" spans="1:6" ht="16.5" thickBot="1" x14ac:dyDescent="0.3">
      <c r="A52" s="43"/>
      <c r="B52" s="44"/>
      <c r="C52" s="44"/>
      <c r="D52" s="45"/>
      <c r="E52" s="45"/>
      <c r="F52" s="4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D40" sqref="D40"/>
    </sheetView>
  </sheetViews>
  <sheetFormatPr defaultRowHeight="15" x14ac:dyDescent="0.25"/>
  <cols>
    <col min="1" max="1" width="49.28515625" style="1" customWidth="1"/>
    <col min="2" max="3" width="15" style="1" customWidth="1"/>
    <col min="4" max="5" width="18.140625" style="1" bestFit="1" customWidth="1"/>
    <col min="6" max="6" width="16.140625" style="1" bestFit="1" customWidth="1"/>
    <col min="7" max="7" width="17" style="1" bestFit="1" customWidth="1"/>
    <col min="8" max="16384" width="9.140625" style="1"/>
  </cols>
  <sheetData>
    <row r="1" spans="1:7" ht="18.75" x14ac:dyDescent="0.3">
      <c r="A1" s="3" t="s">
        <v>28</v>
      </c>
      <c r="B1" s="3"/>
      <c r="C1" s="3"/>
    </row>
    <row r="2" spans="1:7" ht="15.75" x14ac:dyDescent="0.25">
      <c r="A2" s="58" t="s">
        <v>85</v>
      </c>
    </row>
    <row r="3" spans="1:7" ht="15.75" thickBot="1" x14ac:dyDescent="0.3">
      <c r="A3" s="46" t="s">
        <v>68</v>
      </c>
    </row>
    <row r="4" spans="1:7" ht="15.75" x14ac:dyDescent="0.25">
      <c r="A4" s="4"/>
      <c r="B4" s="5">
        <v>2013</v>
      </c>
      <c r="C4" s="5">
        <v>2014</v>
      </c>
      <c r="D4" s="6">
        <v>2015</v>
      </c>
      <c r="E4" s="6">
        <v>2016</v>
      </c>
      <c r="F4" s="7">
        <v>2017</v>
      </c>
      <c r="G4" s="1">
        <v>2018</v>
      </c>
    </row>
    <row r="5" spans="1:7" ht="15.75" x14ac:dyDescent="0.25">
      <c r="A5" s="57" t="s">
        <v>86</v>
      </c>
      <c r="B5" s="47"/>
      <c r="C5" s="47"/>
      <c r="D5" s="48"/>
      <c r="E5" s="48"/>
      <c r="F5" s="49"/>
    </row>
    <row r="6" spans="1:7" ht="15.75" x14ac:dyDescent="0.25">
      <c r="A6" s="8" t="s">
        <v>48</v>
      </c>
      <c r="B6" s="9">
        <v>50300</v>
      </c>
      <c r="C6" s="9">
        <v>45613</v>
      </c>
      <c r="D6" s="10">
        <v>494091212</v>
      </c>
      <c r="E6" s="10">
        <v>485387471</v>
      </c>
      <c r="F6" s="11">
        <v>528503164</v>
      </c>
      <c r="G6" s="70">
        <v>603050219</v>
      </c>
    </row>
    <row r="7" spans="1:7" ht="15.75" x14ac:dyDescent="0.25">
      <c r="A7" s="8" t="s">
        <v>63</v>
      </c>
      <c r="B7" s="9">
        <v>506856995</v>
      </c>
      <c r="C7" s="9">
        <v>437533478</v>
      </c>
      <c r="D7" s="10"/>
      <c r="E7" s="10"/>
      <c r="F7" s="11"/>
      <c r="G7" s="70"/>
    </row>
    <row r="8" spans="1:7" ht="15.75" x14ac:dyDescent="0.25">
      <c r="A8" s="8" t="s">
        <v>64</v>
      </c>
      <c r="B8" s="9">
        <v>-11654790</v>
      </c>
      <c r="C8" s="9">
        <v>-25338172</v>
      </c>
      <c r="D8" s="10"/>
      <c r="E8" s="10"/>
      <c r="F8" s="11"/>
      <c r="G8" s="70"/>
    </row>
    <row r="9" spans="1:7" ht="15.75" x14ac:dyDescent="0.25">
      <c r="A9" s="8" t="s">
        <v>65</v>
      </c>
      <c r="B9" s="9">
        <v>-4225640</v>
      </c>
      <c r="C9" s="9">
        <v>-2128157</v>
      </c>
      <c r="D9" s="10"/>
      <c r="E9" s="10"/>
      <c r="F9" s="11"/>
      <c r="G9" s="70"/>
    </row>
    <row r="10" spans="1:7" ht="15.75" x14ac:dyDescent="0.25">
      <c r="A10" s="8" t="s">
        <v>49</v>
      </c>
      <c r="B10" s="9">
        <v>-79223348</v>
      </c>
      <c r="C10" s="9">
        <v>-89632133</v>
      </c>
      <c r="D10" s="10">
        <v>-39242396</v>
      </c>
      <c r="E10" s="10">
        <v>-34495332</v>
      </c>
      <c r="F10" s="11">
        <v>-39093151</v>
      </c>
      <c r="G10" s="70">
        <v>-27917042</v>
      </c>
    </row>
    <row r="11" spans="1:7" ht="31.5" x14ac:dyDescent="0.25">
      <c r="A11" s="8" t="s">
        <v>50</v>
      </c>
      <c r="B11" s="9">
        <v>-338637567</v>
      </c>
      <c r="C11" s="9">
        <v>-337321525</v>
      </c>
      <c r="D11" s="10">
        <v>-433455036</v>
      </c>
      <c r="E11" s="10">
        <v>-443127730</v>
      </c>
      <c r="F11" s="11">
        <v>-466979869</v>
      </c>
      <c r="G11" s="70">
        <v>-586013076</v>
      </c>
    </row>
    <row r="12" spans="1:7" ht="15.75" x14ac:dyDescent="0.25">
      <c r="A12" s="12"/>
      <c r="B12" s="13">
        <f>SUM(B6:B11)</f>
        <v>73165950</v>
      </c>
      <c r="C12" s="13">
        <f t="shared" ref="C12:G12" si="0">SUM(C6:C11)</f>
        <v>-16840896</v>
      </c>
      <c r="D12" s="13">
        <f t="shared" si="0"/>
        <v>21393780</v>
      </c>
      <c r="E12" s="13">
        <f t="shared" si="0"/>
        <v>7764409</v>
      </c>
      <c r="F12" s="13">
        <f t="shared" si="0"/>
        <v>22430144</v>
      </c>
      <c r="G12" s="13">
        <f t="shared" si="0"/>
        <v>-10879899</v>
      </c>
    </row>
    <row r="13" spans="1:7" ht="15.75" x14ac:dyDescent="0.25">
      <c r="A13" s="57" t="s">
        <v>87</v>
      </c>
      <c r="B13" s="13"/>
      <c r="C13" s="13"/>
      <c r="D13" s="14"/>
      <c r="E13" s="14"/>
      <c r="F13" s="15"/>
      <c r="G13" s="70"/>
    </row>
    <row r="14" spans="1:7" ht="15.75" x14ac:dyDescent="0.25">
      <c r="A14" s="8" t="s">
        <v>51</v>
      </c>
      <c r="B14" s="9">
        <v>-7988752</v>
      </c>
      <c r="C14" s="9">
        <v>-3654754</v>
      </c>
      <c r="D14" s="10">
        <v>-1713510</v>
      </c>
      <c r="E14" s="10">
        <v>-2977761</v>
      </c>
      <c r="F14" s="11">
        <v>-2725089</v>
      </c>
      <c r="G14" s="70">
        <v>-30608582</v>
      </c>
    </row>
    <row r="15" spans="1:7" ht="15.75" x14ac:dyDescent="0.25">
      <c r="A15" s="8" t="s">
        <v>52</v>
      </c>
      <c r="B15" s="9">
        <v>-107138160</v>
      </c>
      <c r="C15" s="9">
        <v>-22435832</v>
      </c>
      <c r="D15" s="10">
        <v>-17409784</v>
      </c>
      <c r="E15" s="10">
        <v>18623374</v>
      </c>
      <c r="F15" s="18" t="s">
        <v>2</v>
      </c>
      <c r="G15" s="70"/>
    </row>
    <row r="16" spans="1:7" ht="15.75" x14ac:dyDescent="0.25">
      <c r="A16" s="8" t="s">
        <v>53</v>
      </c>
      <c r="B16" s="9"/>
      <c r="C16" s="9"/>
      <c r="D16" s="17" t="s">
        <v>2</v>
      </c>
      <c r="E16" s="17" t="s">
        <v>2</v>
      </c>
      <c r="F16" s="11">
        <v>-40031580</v>
      </c>
      <c r="G16" s="70">
        <v>-64108251</v>
      </c>
    </row>
    <row r="17" spans="1:7" ht="15.75" x14ac:dyDescent="0.25">
      <c r="A17" s="8" t="s">
        <v>54</v>
      </c>
      <c r="B17" s="9">
        <v>550000</v>
      </c>
      <c r="C17" s="9">
        <v>1225000</v>
      </c>
      <c r="D17" s="17" t="s">
        <v>2</v>
      </c>
      <c r="E17" s="17" t="s">
        <v>2</v>
      </c>
      <c r="F17" s="11">
        <v>27656870</v>
      </c>
      <c r="G17" s="70">
        <v>90566462</v>
      </c>
    </row>
    <row r="18" spans="1:7" ht="15.75" x14ac:dyDescent="0.25">
      <c r="A18" s="8" t="s">
        <v>98</v>
      </c>
      <c r="B18" s="9"/>
      <c r="C18" s="9"/>
      <c r="D18" s="17"/>
      <c r="E18" s="17"/>
      <c r="F18" s="11"/>
      <c r="G18" s="70">
        <v>-400000</v>
      </c>
    </row>
    <row r="19" spans="1:7" ht="15.75" x14ac:dyDescent="0.25">
      <c r="A19" s="8" t="s">
        <v>99</v>
      </c>
      <c r="B19" s="9"/>
      <c r="C19" s="9"/>
      <c r="D19" s="17"/>
      <c r="E19" s="17"/>
      <c r="F19" s="11"/>
      <c r="G19" s="70">
        <v>-450200</v>
      </c>
    </row>
    <row r="20" spans="1:7" ht="15.75" x14ac:dyDescent="0.25">
      <c r="A20" s="8" t="s">
        <v>100</v>
      </c>
      <c r="B20" s="9"/>
      <c r="C20" s="9"/>
      <c r="D20" s="17"/>
      <c r="E20" s="17"/>
      <c r="F20" s="11"/>
      <c r="G20" s="70">
        <v>2300000</v>
      </c>
    </row>
    <row r="21" spans="1:7" ht="15.75" x14ac:dyDescent="0.25">
      <c r="A21" s="8" t="s">
        <v>55</v>
      </c>
      <c r="B21" s="9"/>
      <c r="C21" s="9"/>
      <c r="D21" s="17" t="s">
        <v>2</v>
      </c>
      <c r="E21" s="10">
        <v>14542900</v>
      </c>
      <c r="F21" s="18" t="s">
        <v>2</v>
      </c>
      <c r="G21" s="70"/>
    </row>
    <row r="22" spans="1:7" ht="15.75" x14ac:dyDescent="0.25">
      <c r="A22" s="8" t="s">
        <v>56</v>
      </c>
      <c r="B22" s="9"/>
      <c r="C22" s="9"/>
      <c r="D22" s="17" t="s">
        <v>2</v>
      </c>
      <c r="E22" s="10">
        <v>-23178390</v>
      </c>
      <c r="F22" s="18" t="s">
        <v>2</v>
      </c>
      <c r="G22" s="70"/>
    </row>
    <row r="23" spans="1:7" ht="15.75" x14ac:dyDescent="0.25">
      <c r="A23" s="8" t="s">
        <v>57</v>
      </c>
      <c r="B23" s="9">
        <v>-2436000</v>
      </c>
      <c r="C23" s="9">
        <v>-2030000</v>
      </c>
      <c r="D23" s="10">
        <v>-406000</v>
      </c>
      <c r="E23" s="17" t="s">
        <v>2</v>
      </c>
      <c r="F23" s="18" t="s">
        <v>2</v>
      </c>
      <c r="G23" s="70"/>
    </row>
    <row r="24" spans="1:7" ht="15.75" x14ac:dyDescent="0.25">
      <c r="A24" s="8" t="s">
        <v>58</v>
      </c>
      <c r="B24" s="9">
        <v>25449</v>
      </c>
      <c r="C24" s="9">
        <v>98332</v>
      </c>
      <c r="D24" s="17" t="s">
        <v>2</v>
      </c>
      <c r="E24" s="10">
        <v>-21858997</v>
      </c>
      <c r="F24" s="18" t="s">
        <v>2</v>
      </c>
      <c r="G24" s="70"/>
    </row>
    <row r="25" spans="1:7" ht="15.75" x14ac:dyDescent="0.25">
      <c r="A25" s="8" t="s">
        <v>59</v>
      </c>
      <c r="B25" s="9">
        <v>36583670</v>
      </c>
      <c r="C25" s="9">
        <v>47934940</v>
      </c>
      <c r="D25" s="17" t="s">
        <v>2</v>
      </c>
      <c r="E25" s="17" t="s">
        <v>2</v>
      </c>
      <c r="F25" s="11">
        <v>-8500000</v>
      </c>
      <c r="G25" s="70"/>
    </row>
    <row r="26" spans="1:7" ht="15.75" x14ac:dyDescent="0.25">
      <c r="A26" s="12"/>
      <c r="B26" s="13">
        <f>SUM(B14:B25)</f>
        <v>-80403793</v>
      </c>
      <c r="C26" s="13">
        <f t="shared" ref="C26:G26" si="1">SUM(C14:C25)</f>
        <v>21137686</v>
      </c>
      <c r="D26" s="13">
        <f t="shared" si="1"/>
        <v>-19529294</v>
      </c>
      <c r="E26" s="13">
        <f t="shared" si="1"/>
        <v>-14848874</v>
      </c>
      <c r="F26" s="13">
        <f t="shared" si="1"/>
        <v>-23599799</v>
      </c>
      <c r="G26" s="13">
        <f t="shared" si="1"/>
        <v>-2700571</v>
      </c>
    </row>
    <row r="27" spans="1:7" ht="15.75" x14ac:dyDescent="0.25">
      <c r="A27" s="57" t="s">
        <v>88</v>
      </c>
      <c r="B27" s="13"/>
      <c r="C27" s="13"/>
      <c r="D27" s="14"/>
      <c r="E27" s="14"/>
      <c r="F27" s="15"/>
      <c r="G27" s="70"/>
    </row>
    <row r="28" spans="1:7" ht="15.75" x14ac:dyDescent="0.25">
      <c r="A28" s="8" t="s">
        <v>60</v>
      </c>
      <c r="B28" s="9"/>
      <c r="C28" s="9"/>
      <c r="D28" s="10">
        <v>-720230</v>
      </c>
      <c r="E28" s="17"/>
      <c r="F28" s="18"/>
      <c r="G28" s="70"/>
    </row>
    <row r="29" spans="1:7" ht="15.75" x14ac:dyDescent="0.25">
      <c r="A29" s="12"/>
      <c r="B29" s="13">
        <f>B28</f>
        <v>0</v>
      </c>
      <c r="C29" s="13">
        <f>C28</f>
        <v>0</v>
      </c>
      <c r="D29" s="14">
        <v>-720230</v>
      </c>
      <c r="E29" s="17"/>
      <c r="F29" s="18"/>
      <c r="G29" s="70"/>
    </row>
    <row r="30" spans="1:7" ht="15.75" x14ac:dyDescent="0.25">
      <c r="A30" s="12"/>
      <c r="B30" s="13"/>
      <c r="C30" s="13"/>
      <c r="D30" s="14"/>
      <c r="E30" s="17"/>
      <c r="F30" s="18"/>
      <c r="G30" s="70"/>
    </row>
    <row r="31" spans="1:7" ht="15.75" x14ac:dyDescent="0.25">
      <c r="A31" s="46" t="s">
        <v>89</v>
      </c>
      <c r="B31" s="13">
        <f>B29+B26+B12</f>
        <v>-7237843</v>
      </c>
      <c r="C31" s="13">
        <f t="shared" ref="C31:G31" si="2">C29+C26+C12</f>
        <v>4296790</v>
      </c>
      <c r="D31" s="13">
        <f t="shared" si="2"/>
        <v>1144256</v>
      </c>
      <c r="E31" s="13">
        <f t="shared" si="2"/>
        <v>-7084465</v>
      </c>
      <c r="F31" s="13">
        <f t="shared" si="2"/>
        <v>-1169655</v>
      </c>
      <c r="G31" s="13">
        <f t="shared" si="2"/>
        <v>-13580470</v>
      </c>
    </row>
    <row r="32" spans="1:7" ht="15.75" x14ac:dyDescent="0.25">
      <c r="A32" s="64" t="s">
        <v>90</v>
      </c>
      <c r="B32" s="9">
        <v>53421134</v>
      </c>
      <c r="C32" s="9">
        <v>46183291</v>
      </c>
      <c r="D32" s="10">
        <v>50480081</v>
      </c>
      <c r="E32" s="10">
        <v>51624337</v>
      </c>
      <c r="F32" s="11">
        <v>44539872</v>
      </c>
      <c r="G32" s="70">
        <v>43435735</v>
      </c>
    </row>
    <row r="33" spans="1:7" ht="15.75" x14ac:dyDescent="0.25">
      <c r="A33" s="57" t="s">
        <v>101</v>
      </c>
      <c r="B33" s="9"/>
      <c r="C33" s="9"/>
      <c r="D33" s="10"/>
      <c r="E33" s="10"/>
      <c r="F33" s="11">
        <v>65518</v>
      </c>
      <c r="G33" s="70">
        <v>-2116</v>
      </c>
    </row>
    <row r="34" spans="1:7" ht="15.75" x14ac:dyDescent="0.25">
      <c r="A34" s="57" t="s">
        <v>91</v>
      </c>
      <c r="B34" s="13">
        <f>B31+B32</f>
        <v>46183291</v>
      </c>
      <c r="C34" s="13">
        <f t="shared" ref="C34:G34" si="3">C31+C32</f>
        <v>50480081</v>
      </c>
      <c r="D34" s="13">
        <f t="shared" si="3"/>
        <v>51624337</v>
      </c>
      <c r="E34" s="13">
        <f t="shared" si="3"/>
        <v>44539872</v>
      </c>
      <c r="F34" s="13">
        <f t="shared" si="3"/>
        <v>43370217</v>
      </c>
      <c r="G34" s="13">
        <f t="shared" si="3"/>
        <v>29855265</v>
      </c>
    </row>
    <row r="35" spans="1:7" ht="15.75" x14ac:dyDescent="0.25">
      <c r="A35" s="63"/>
      <c r="B35" s="13"/>
      <c r="C35" s="13"/>
      <c r="D35" s="14"/>
      <c r="E35" s="14"/>
      <c r="F35" s="56"/>
      <c r="G35" s="70"/>
    </row>
    <row r="36" spans="1:7" ht="16.5" thickBot="1" x14ac:dyDescent="0.3">
      <c r="A36" s="57" t="s">
        <v>92</v>
      </c>
      <c r="B36" s="20">
        <f>B12/('1'!B8/10)</f>
        <v>3.2720631641086189</v>
      </c>
      <c r="C36" s="20">
        <f>C12/('1'!C8/10)</f>
        <v>-0.66946108070075017</v>
      </c>
      <c r="D36" s="20">
        <f>D12/('1'!D8/10)</f>
        <v>0.77313437042963717</v>
      </c>
      <c r="E36" s="20">
        <f>E12/('1'!E8/10)</f>
        <v>0.24831183867949067</v>
      </c>
      <c r="F36" s="20">
        <f>F12/('1'!F8/10)</f>
        <v>0.64047631257967352</v>
      </c>
      <c r="G36" s="20">
        <f>G12/('1'!G8/10)</f>
        <v>-0.27614892535064323</v>
      </c>
    </row>
    <row r="37" spans="1:7" ht="15.75" x14ac:dyDescent="0.25">
      <c r="A37" s="57" t="s">
        <v>93</v>
      </c>
      <c r="B37" s="13">
        <v>22360800</v>
      </c>
      <c r="C37" s="13">
        <v>25155900</v>
      </c>
      <c r="D37" s="14">
        <v>27671490</v>
      </c>
      <c r="E37" s="14">
        <v>31268783</v>
      </c>
      <c r="F37" s="15">
        <v>35021036</v>
      </c>
      <c r="G37" s="71">
        <f>'1'!G8/10</f>
        <v>39398665</v>
      </c>
    </row>
    <row r="38" spans="1:7" ht="15.75" x14ac:dyDescent="0.25">
      <c r="A38" s="8"/>
      <c r="B38" s="9"/>
      <c r="C38" s="9"/>
      <c r="D38" s="10"/>
      <c r="E38" s="10"/>
      <c r="F38" s="11"/>
    </row>
    <row r="39" spans="1:7" ht="15.75" x14ac:dyDescent="0.25">
      <c r="A39" s="12"/>
      <c r="B39" s="13"/>
      <c r="C39" s="13"/>
      <c r="D39" s="14"/>
      <c r="E39" s="14"/>
      <c r="F39" s="15"/>
    </row>
    <row r="40" spans="1:7" ht="16.5" thickBot="1" x14ac:dyDescent="0.3">
      <c r="A40" s="19"/>
      <c r="B40" s="21"/>
      <c r="C40" s="21"/>
      <c r="D40" s="20"/>
      <c r="E40" s="20"/>
      <c r="F4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2020-04-12T05:59:41Z</dcterms:modified>
</cp:coreProperties>
</file>