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H37" i="4"/>
  <c r="I37" i="4"/>
  <c r="H34" i="4"/>
  <c r="I34" i="4"/>
  <c r="H30" i="4"/>
  <c r="I30" i="4"/>
  <c r="H20" i="4"/>
  <c r="I20" i="4"/>
  <c r="H9" i="4"/>
  <c r="H36" i="4" s="1"/>
  <c r="I9" i="4"/>
  <c r="I36" i="4" s="1"/>
  <c r="C19" i="2"/>
  <c r="D19" i="2"/>
  <c r="E19" i="2"/>
  <c r="F19" i="2"/>
  <c r="G19" i="2"/>
  <c r="H19" i="2"/>
  <c r="I19" i="2"/>
  <c r="B19" i="2"/>
  <c r="H20" i="2"/>
  <c r="I20" i="2"/>
  <c r="H27" i="2"/>
  <c r="I27" i="2"/>
  <c r="H9" i="2"/>
  <c r="I9" i="2"/>
  <c r="H7" i="2"/>
  <c r="I7" i="2"/>
  <c r="H58" i="1"/>
  <c r="I58" i="1"/>
  <c r="H52" i="1"/>
  <c r="H54" i="1" s="1"/>
  <c r="H55" i="1" s="1"/>
  <c r="I52" i="1"/>
  <c r="I54" i="1" s="1"/>
  <c r="I55" i="1" s="1"/>
  <c r="H44" i="1"/>
  <c r="I44" i="1"/>
  <c r="H33" i="1"/>
  <c r="I33" i="1"/>
  <c r="I24" i="1"/>
  <c r="H22" i="1"/>
  <c r="I22" i="1"/>
  <c r="H12" i="1"/>
  <c r="H24" i="1" s="1"/>
  <c r="I12" i="1"/>
  <c r="I12" i="2" l="1"/>
  <c r="I16" i="2" s="1"/>
  <c r="I24" i="2" s="1"/>
  <c r="I26" i="2" s="1"/>
  <c r="H12" i="2"/>
  <c r="H16" i="2" s="1"/>
  <c r="H24" i="2" s="1"/>
  <c r="H26" i="2" s="1"/>
  <c r="I57" i="1"/>
  <c r="H57" i="1"/>
  <c r="G9" i="4"/>
  <c r="C52" i="1"/>
  <c r="D24" i="2"/>
  <c r="G37" i="4" l="1"/>
  <c r="F37" i="4"/>
  <c r="E37" i="4"/>
  <c r="D37" i="4"/>
  <c r="C37" i="4"/>
  <c r="B37" i="4"/>
  <c r="G27" i="2"/>
  <c r="F27" i="2"/>
  <c r="E27" i="2"/>
  <c r="D27" i="2"/>
  <c r="C27" i="2"/>
  <c r="B27" i="2"/>
  <c r="G58" i="1"/>
  <c r="F58" i="1"/>
  <c r="E58" i="1"/>
  <c r="D58" i="1"/>
  <c r="C58" i="1"/>
  <c r="B58" i="1"/>
  <c r="F43" i="1" l="1"/>
  <c r="F44" i="1" s="1"/>
  <c r="C44" i="1"/>
  <c r="D44" i="1"/>
  <c r="E44" i="1"/>
  <c r="G44" i="1"/>
  <c r="B44" i="1"/>
  <c r="C33" i="1"/>
  <c r="D33" i="1"/>
  <c r="E33" i="1"/>
  <c r="F33" i="1"/>
  <c r="G33" i="1"/>
  <c r="B33" i="1"/>
  <c r="D52" i="1"/>
  <c r="E52" i="1"/>
  <c r="F52" i="1"/>
  <c r="G52" i="1"/>
  <c r="B52" i="1"/>
  <c r="C22" i="1"/>
  <c r="C8" i="5" s="1"/>
  <c r="D22" i="1"/>
  <c r="D8" i="5" s="1"/>
  <c r="E22" i="1"/>
  <c r="F22" i="1"/>
  <c r="F8" i="5" s="1"/>
  <c r="G22" i="1"/>
  <c r="G8" i="5" s="1"/>
  <c r="B22" i="1"/>
  <c r="B8" i="5" s="1"/>
  <c r="C12" i="1"/>
  <c r="D12" i="1"/>
  <c r="E12" i="1"/>
  <c r="F12" i="1"/>
  <c r="G12" i="1"/>
  <c r="B12" i="1"/>
  <c r="C30" i="4"/>
  <c r="D30" i="4"/>
  <c r="E30" i="4"/>
  <c r="F30" i="4"/>
  <c r="G30" i="4"/>
  <c r="B30" i="4"/>
  <c r="C20" i="4"/>
  <c r="D20" i="4"/>
  <c r="E20" i="4"/>
  <c r="F20" i="4"/>
  <c r="G20" i="4"/>
  <c r="B20" i="4"/>
  <c r="C9" i="4"/>
  <c r="C36" i="4" s="1"/>
  <c r="D9" i="4"/>
  <c r="D36" i="4" s="1"/>
  <c r="E9" i="4"/>
  <c r="E36" i="4" s="1"/>
  <c r="F9" i="4"/>
  <c r="F36" i="4" s="1"/>
  <c r="G36" i="4"/>
  <c r="B9" i="4"/>
  <c r="B36" i="4" s="1"/>
  <c r="C20" i="2"/>
  <c r="D20" i="2"/>
  <c r="E20" i="2"/>
  <c r="F20" i="2"/>
  <c r="G20" i="2"/>
  <c r="B20" i="2"/>
  <c r="C9" i="2"/>
  <c r="D9" i="2"/>
  <c r="E9" i="2"/>
  <c r="F9" i="2"/>
  <c r="G9" i="2"/>
  <c r="B9" i="2"/>
  <c r="C7" i="2"/>
  <c r="D7" i="2"/>
  <c r="E7" i="2"/>
  <c r="F7" i="2"/>
  <c r="F12" i="2" s="1"/>
  <c r="F16" i="2" s="1"/>
  <c r="G7" i="2"/>
  <c r="B7" i="2"/>
  <c r="E54" i="1" l="1"/>
  <c r="E7" i="5"/>
  <c r="B32" i="4"/>
  <c r="B34" i="4" s="1"/>
  <c r="D32" i="4"/>
  <c r="D34" i="4" s="1"/>
  <c r="B57" i="1"/>
  <c r="B7" i="5"/>
  <c r="D57" i="1"/>
  <c r="D7" i="5"/>
  <c r="F24" i="2"/>
  <c r="F10" i="5"/>
  <c r="F54" i="1"/>
  <c r="F7" i="5"/>
  <c r="E8" i="5"/>
  <c r="G57" i="1"/>
  <c r="G7" i="5"/>
  <c r="C57" i="1"/>
  <c r="C7" i="5"/>
  <c r="B24" i="1"/>
  <c r="D24" i="1"/>
  <c r="F57" i="1"/>
  <c r="F32" i="4"/>
  <c r="F34" i="4" s="1"/>
  <c r="G32" i="4"/>
  <c r="G34" i="4" s="1"/>
  <c r="C32" i="4"/>
  <c r="C34" i="4" s="1"/>
  <c r="E32" i="4"/>
  <c r="E34" i="4" s="1"/>
  <c r="G12" i="2"/>
  <c r="G16" i="2" s="1"/>
  <c r="C12" i="2"/>
  <c r="C16" i="2" s="1"/>
  <c r="E12" i="2"/>
  <c r="E16" i="2" s="1"/>
  <c r="B12" i="2"/>
  <c r="B16" i="2" s="1"/>
  <c r="D12" i="2"/>
  <c r="D16" i="2" s="1"/>
  <c r="C54" i="1"/>
  <c r="C55" i="1" s="1"/>
  <c r="F55" i="1"/>
  <c r="E24" i="1"/>
  <c r="E55" i="1"/>
  <c r="E57" i="1"/>
  <c r="G24" i="1"/>
  <c r="C24" i="1"/>
  <c r="F24" i="1"/>
  <c r="G54" i="1"/>
  <c r="G55" i="1" s="1"/>
  <c r="B54" i="1"/>
  <c r="B55" i="1" s="1"/>
  <c r="D54" i="1"/>
  <c r="D55" i="1" s="1"/>
  <c r="E24" i="2" l="1"/>
  <c r="E10" i="5"/>
  <c r="C24" i="2"/>
  <c r="C10" i="5"/>
  <c r="B24" i="2"/>
  <c r="B10" i="5"/>
  <c r="D10" i="5"/>
  <c r="G24" i="2"/>
  <c r="G10" i="5"/>
  <c r="F26" i="2"/>
  <c r="F11" i="5"/>
  <c r="F6" i="5"/>
  <c r="F5" i="5"/>
  <c r="F9" i="5"/>
  <c r="D26" i="2" l="1"/>
  <c r="D5" i="5"/>
  <c r="D9" i="5"/>
  <c r="D6" i="5"/>
  <c r="D11" i="5"/>
  <c r="C26" i="2"/>
  <c r="C6" i="5"/>
  <c r="C5" i="5"/>
  <c r="C9" i="5"/>
  <c r="C11" i="5"/>
  <c r="G26" i="2"/>
  <c r="G6" i="5"/>
  <c r="G11" i="5"/>
  <c r="G5" i="5"/>
  <c r="G9" i="5"/>
  <c r="B26" i="2"/>
  <c r="B9" i="5"/>
  <c r="B5" i="5"/>
  <c r="B6" i="5"/>
  <c r="B11" i="5"/>
  <c r="E26" i="2"/>
  <c r="E11" i="5"/>
  <c r="E5" i="5"/>
  <c r="E9" i="5"/>
  <c r="E6" i="5"/>
</calcChain>
</file>

<file path=xl/sharedStrings.xml><?xml version="1.0" encoding="utf-8"?>
<sst xmlns="http://schemas.openxmlformats.org/spreadsheetml/2006/main" count="113" uniqueCount="100">
  <si>
    <t>ASSETS</t>
  </si>
  <si>
    <t>Intangible assets</t>
  </si>
  <si>
    <t xml:space="preserve">Capital Work in progress </t>
  </si>
  <si>
    <t xml:space="preserve">Investment in subsidiaries </t>
  </si>
  <si>
    <t>Trade receivable-non current</t>
  </si>
  <si>
    <t>Inventories</t>
  </si>
  <si>
    <t>Other receivables</t>
  </si>
  <si>
    <t>Cash and cash equivalents</t>
  </si>
  <si>
    <t xml:space="preserve">Trade and other receivables </t>
  </si>
  <si>
    <t>Short term investments</t>
  </si>
  <si>
    <t xml:space="preserve">Advances, deposits and prepayments </t>
  </si>
  <si>
    <t>Related party receivables</t>
  </si>
  <si>
    <t xml:space="preserve">Share capital </t>
  </si>
  <si>
    <t xml:space="preserve">Share premium </t>
  </si>
  <si>
    <t>General reserve</t>
  </si>
  <si>
    <t xml:space="preserve">Revaluation reserve </t>
  </si>
  <si>
    <t>Retained earnings</t>
  </si>
  <si>
    <t>Long term loan net off current portion</t>
  </si>
  <si>
    <t>Finance lease net off current portion</t>
  </si>
  <si>
    <t>Net deferred tax liability</t>
  </si>
  <si>
    <t>Trade payable</t>
  </si>
  <si>
    <t>Short term loan from bank</t>
  </si>
  <si>
    <t>Current portion of long term loan</t>
  </si>
  <si>
    <t>Current portion of finance lease</t>
  </si>
  <si>
    <t>Related party payable</t>
  </si>
  <si>
    <t>Provision for income tax</t>
  </si>
  <si>
    <t>Provision for WPPF &amp; welfare fund/emplo</t>
  </si>
  <si>
    <t>Liabilities for expenses and provision</t>
  </si>
  <si>
    <t>-</t>
  </si>
  <si>
    <t>Administrative expenses</t>
  </si>
  <si>
    <t>Selling and distribution expense</t>
  </si>
  <si>
    <t>Financial expenses</t>
  </si>
  <si>
    <t>Other income/ (expenditure)</t>
  </si>
  <si>
    <t>Receipt from customers</t>
  </si>
  <si>
    <t>Payment to suppliers and employees</t>
  </si>
  <si>
    <t>Income tax paid</t>
  </si>
  <si>
    <t>Receipt from investment income</t>
  </si>
  <si>
    <t>Receipts/ Payment to related parties</t>
  </si>
  <si>
    <t>Investment in subsidiaries</t>
  </si>
  <si>
    <t>Payment for Property, Plant and Equipment</t>
  </si>
  <si>
    <t>Dividend income</t>
  </si>
  <si>
    <t>Proceeds from issue of equity instrument</t>
  </si>
  <si>
    <t>Proceeds from borrowings</t>
  </si>
  <si>
    <t>Repayments of Borrowings</t>
  </si>
  <si>
    <t>Proceeds from disposal of Property, Plant and Equipments</t>
  </si>
  <si>
    <t xml:space="preserve">                                             Principal</t>
  </si>
  <si>
    <t xml:space="preserve">                                             Finance cost</t>
  </si>
  <si>
    <t>CWIP</t>
  </si>
  <si>
    <t>Property, plant and equipment</t>
  </si>
  <si>
    <t>Proceeds from sale /(purchase) of financial assets</t>
  </si>
  <si>
    <t>Ratio</t>
  </si>
  <si>
    <t>As at year end</t>
  </si>
  <si>
    <t>Runner Automobiles Limited</t>
  </si>
  <si>
    <t>Balance Sheet</t>
  </si>
  <si>
    <t>NON CURRENT ASSETS</t>
  </si>
  <si>
    <t>CURRENT ASSETS</t>
  </si>
  <si>
    <t>Liabilities and Capital</t>
  </si>
  <si>
    <t>Liabilities</t>
  </si>
  <si>
    <t>Shareholders’ Equity</t>
  </si>
  <si>
    <t>Non-controlling interest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</si>
  <si>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</si>
  <si>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</si>
  <si>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</si>
  <si>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</si>
  <si>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</si>
  <si>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</si>
  <si>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</si>
  <si>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Gross Profit</t>
  </si>
  <si>
    <t>Operating Incomes/Expenses</t>
  </si>
  <si>
    <t>Operating Profit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</si>
  <si>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</si>
  <si>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</si>
  <si>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</si>
  <si>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</si>
  <si>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</si>
  <si>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Current tax</t>
  </si>
  <si>
    <t>Deferred tax expenses</t>
  </si>
  <si>
    <t>Deferred tax benefits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</si>
  <si>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</si>
  <si>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</si>
  <si>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</si>
  <si>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</si>
  <si>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</si>
  <si>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</si>
  <si>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</si>
  <si>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</si>
  <si>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</si>
  <si>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</si>
  <si>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</si>
  <si>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</si>
  <si>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</si>
  <si>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</si>
  <si>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</si>
  <si>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</si>
  <si>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</si>
  <si>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</si>
  <si>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</si>
  <si>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Share of profit from associates</t>
  </si>
  <si>
    <t>Dividend paid</t>
  </si>
  <si>
    <t>Capital raising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</si>
</sst>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/>
    <xf numFmtId="3" fontId="0" fillId="0" borderId="0" xfId="0" applyNumberFormat="1" applyBorder="1"/>
    <xf numFmtId="3" fontId="0" fillId="0" borderId="0" xfId="0" applyNumberFormat="1" applyBorder="1" applyAlignment="1">
      <alignment vertical="center"/>
    </xf>
    <xf numFmtId="3" fontId="1" fillId="0" borderId="0" xfId="0" applyNumberFormat="1" applyFont="1" applyBorder="1"/>
    <xf numFmtId="3" fontId="0" fillId="0" borderId="0" xfId="0" applyNumberFormat="1" applyBorder="1" applyAlignment="1">
      <alignment horizontal="center"/>
    </xf>
    <xf numFmtId="0" fontId="0" fillId="0" borderId="0" xfId="0" applyFont="1" applyBorder="1"/>
    <xf numFmtId="0" fontId="3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right"/>
    </xf>
    <xf numFmtId="0" fontId="2" fillId="0" borderId="0" xfId="0" applyFont="1" applyBorder="1"/>
    <xf numFmtId="0" fontId="0" fillId="0" borderId="0" xfId="0" applyBorder="1" applyAlignment="1"/>
    <xf numFmtId="3" fontId="0" fillId="0" borderId="0" xfId="0" applyNumberFormat="1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6" fillId="0" borderId="0" xfId="0" applyFont="1" applyBorder="1"/>
    <xf numFmtId="2" fontId="1" fillId="0" borderId="0" xfId="0" applyNumberFormat="1" applyFont="1" applyBorder="1"/>
    <xf numFmtId="164" fontId="0" fillId="0" borderId="0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4" fillId="0" borderId="0" xfId="0" applyFont="1" applyBorder="1"/>
    <xf numFmtId="0" fontId="1" fillId="0" borderId="1" xfId="0" applyFont="1" applyBorder="1" applyAlignment="1">
      <alignment horizontal="left"/>
    </xf>
    <xf numFmtId="0" fontId="7" fillId="0" borderId="0" xfId="0" applyFont="1"/>
    <xf numFmtId="0" fontId="6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6" fillId="0" borderId="0" xfId="0" applyFont="1"/>
    <xf numFmtId="165" fontId="0" fillId="0" borderId="0" xfId="2" applyNumberFormat="1" applyFont="1"/>
    <xf numFmtId="166" fontId="0" fillId="0" borderId="0" xfId="0" applyNumberFormat="1"/>
    <xf numFmtId="0" fontId="0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J58" sqref="J58"/>
    </sheetView>
  </sheetViews>
  <sheetFormatPr defaultRowHeight="15" x14ac:dyDescent="0.25"/>
  <cols>
    <col min="1" max="1" width="34.7109375" style="2" customWidth="1"/>
    <col min="2" max="2" width="15" style="2" customWidth="1"/>
    <col min="3" max="3" width="13.42578125" style="2" customWidth="1"/>
    <col min="4" max="4" width="12.42578125" style="2" customWidth="1"/>
    <col min="5" max="6" width="13.5703125" style="2" customWidth="1"/>
    <col min="7" max="9" width="13.42578125" style="2" customWidth="1"/>
    <col min="10" max="16384" width="9.140625" style="2"/>
  </cols>
  <sheetData>
    <row r="1" spans="1:9" x14ac:dyDescent="0.25">
      <c r="A1" s="3" t="s">
        <v>52</v>
      </c>
      <c r="B1"/>
      <c r="C1"/>
      <c r="D1"/>
      <c r="E1"/>
      <c r="F1"/>
      <c r="G1"/>
      <c r="H1"/>
      <c r="I1"/>
    </row>
    <row r="2" spans="1:9" x14ac:dyDescent="0.25">
      <c r="A2" s="3" t="s">
        <v>53</v>
      </c>
      <c r="B2"/>
      <c r="C2"/>
      <c r="D2"/>
      <c r="E2"/>
      <c r="F2"/>
      <c r="G2"/>
      <c r="H2"/>
      <c r="I2"/>
    </row>
    <row r="3" spans="1:9" x14ac:dyDescent="0.25">
      <c r="A3" s="3" t="s">
        <v>51</v>
      </c>
      <c r="B3"/>
      <c r="C3"/>
      <c r="D3"/>
      <c r="E3"/>
      <c r="F3"/>
      <c r="G3"/>
      <c r="H3"/>
      <c r="I3"/>
    </row>
    <row r="4" spans="1:9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6" t="s">
        <v>0</v>
      </c>
    </row>
    <row r="6" spans="1:9" x14ac:dyDescent="0.25">
      <c r="A6" s="27" t="s">
        <v>54</v>
      </c>
    </row>
    <row r="7" spans="1:9" x14ac:dyDescent="0.25">
      <c r="A7" s="10" t="s">
        <v>48</v>
      </c>
      <c r="B7" s="11">
        <v>1931398034</v>
      </c>
      <c r="C7" s="11">
        <v>3013611498</v>
      </c>
      <c r="D7" s="11">
        <v>3168150956</v>
      </c>
      <c r="E7" s="11">
        <v>3932091886</v>
      </c>
      <c r="F7" s="11">
        <v>3938438710</v>
      </c>
      <c r="G7" s="4">
        <v>4020040263</v>
      </c>
      <c r="H7" s="4">
        <v>4028932794</v>
      </c>
      <c r="I7" s="4">
        <v>4328456399</v>
      </c>
    </row>
    <row r="8" spans="1:9" x14ac:dyDescent="0.25">
      <c r="A8" s="8" t="s">
        <v>1</v>
      </c>
      <c r="B8" s="12"/>
      <c r="C8" s="13">
        <v>942014</v>
      </c>
      <c r="D8" s="4">
        <v>558506</v>
      </c>
      <c r="E8" s="12" t="s">
        <v>28</v>
      </c>
      <c r="F8" s="12" t="s">
        <v>28</v>
      </c>
      <c r="G8" s="4">
        <v>1100000</v>
      </c>
      <c r="H8" s="4">
        <v>660073</v>
      </c>
      <c r="I8" s="4">
        <v>90353396</v>
      </c>
    </row>
    <row r="9" spans="1:9" x14ac:dyDescent="0.25">
      <c r="A9" s="14" t="s">
        <v>2</v>
      </c>
      <c r="B9" s="4">
        <v>225985</v>
      </c>
      <c r="C9" s="4"/>
      <c r="D9" s="4">
        <v>1506253</v>
      </c>
      <c r="E9" s="4">
        <v>102174659</v>
      </c>
      <c r="F9" s="4">
        <v>199941872</v>
      </c>
      <c r="G9" s="4">
        <v>152732456</v>
      </c>
      <c r="H9" s="4">
        <v>544193090</v>
      </c>
      <c r="I9" s="4">
        <v>251936548</v>
      </c>
    </row>
    <row r="10" spans="1:9" x14ac:dyDescent="0.25">
      <c r="A10" s="8" t="s">
        <v>3</v>
      </c>
      <c r="B10" s="4">
        <v>55500000</v>
      </c>
      <c r="C10" s="4">
        <v>7620000</v>
      </c>
      <c r="D10" s="4">
        <v>7620000</v>
      </c>
      <c r="E10" s="4">
        <v>9506500</v>
      </c>
      <c r="F10" s="4">
        <v>58101823</v>
      </c>
      <c r="G10" s="4">
        <v>59734663</v>
      </c>
      <c r="H10" s="4">
        <v>53752216</v>
      </c>
      <c r="I10" s="4"/>
    </row>
    <row r="11" spans="1:9" x14ac:dyDescent="0.25">
      <c r="A11" s="8" t="s">
        <v>4</v>
      </c>
      <c r="B11" s="12"/>
      <c r="C11" s="7">
        <v>1083240847</v>
      </c>
      <c r="D11" s="4">
        <v>1988572188</v>
      </c>
      <c r="E11" s="4">
        <v>1227243260</v>
      </c>
      <c r="F11" s="4">
        <v>2482677648</v>
      </c>
      <c r="G11" s="4">
        <v>2556693894</v>
      </c>
      <c r="H11" s="4">
        <v>3153519618</v>
      </c>
      <c r="I11" s="4">
        <v>3458075023</v>
      </c>
    </row>
    <row r="12" spans="1:9" s="3" customFormat="1" x14ac:dyDescent="0.25">
      <c r="B12" s="6">
        <f>SUM(B7:B11)</f>
        <v>1987124019</v>
      </c>
      <c r="C12" s="6">
        <f t="shared" ref="C12:I12" si="0">SUM(C7:C11)</f>
        <v>4105414359</v>
      </c>
      <c r="D12" s="6">
        <f t="shared" si="0"/>
        <v>5166407903</v>
      </c>
      <c r="E12" s="6">
        <f t="shared" si="0"/>
        <v>5271016305</v>
      </c>
      <c r="F12" s="6">
        <f t="shared" si="0"/>
        <v>6679160053</v>
      </c>
      <c r="G12" s="6">
        <f t="shared" si="0"/>
        <v>6790301276</v>
      </c>
      <c r="H12" s="6">
        <f t="shared" si="0"/>
        <v>7781057791</v>
      </c>
      <c r="I12" s="6">
        <f t="shared" si="0"/>
        <v>8128821366</v>
      </c>
    </row>
    <row r="13" spans="1:9" x14ac:dyDescent="0.25">
      <c r="A13" s="3"/>
      <c r="B13" s="4"/>
      <c r="C13" s="4"/>
      <c r="D13" s="4"/>
      <c r="E13" s="4"/>
      <c r="F13" s="4"/>
    </row>
    <row r="14" spans="1:9" s="3" customFormat="1" x14ac:dyDescent="0.25">
      <c r="A14" s="27" t="s">
        <v>55</v>
      </c>
    </row>
    <row r="15" spans="1:9" x14ac:dyDescent="0.25">
      <c r="A15" s="2" t="s">
        <v>5</v>
      </c>
      <c r="B15" s="4">
        <v>358760058</v>
      </c>
      <c r="C15" s="4">
        <v>981158666</v>
      </c>
      <c r="D15" s="4">
        <v>889950070</v>
      </c>
      <c r="E15" s="4">
        <v>1159308653</v>
      </c>
      <c r="F15" s="4">
        <v>1097045455</v>
      </c>
      <c r="G15" s="4">
        <v>1279606414</v>
      </c>
      <c r="H15" s="4">
        <v>1809393474</v>
      </c>
      <c r="I15" s="4">
        <v>2081025214</v>
      </c>
    </row>
    <row r="16" spans="1:9" x14ac:dyDescent="0.25">
      <c r="A16" s="2" t="s">
        <v>8</v>
      </c>
      <c r="B16" s="4">
        <v>316630623</v>
      </c>
      <c r="C16" s="4">
        <v>1466259057</v>
      </c>
      <c r="D16" s="4">
        <v>2065580410</v>
      </c>
      <c r="E16" s="4">
        <v>2896985146</v>
      </c>
      <c r="F16" s="4">
        <v>2413690676</v>
      </c>
      <c r="G16" s="4">
        <v>2941160370</v>
      </c>
      <c r="H16" s="4">
        <v>3415113909</v>
      </c>
      <c r="I16" s="4">
        <v>4624712626</v>
      </c>
    </row>
    <row r="17" spans="1:9" x14ac:dyDescent="0.25">
      <c r="A17" s="2" t="s">
        <v>9</v>
      </c>
      <c r="B17" s="4">
        <v>42085092</v>
      </c>
      <c r="C17" s="4">
        <v>1069550858</v>
      </c>
      <c r="D17" s="4">
        <v>927618826</v>
      </c>
      <c r="E17" s="4">
        <v>811047364</v>
      </c>
      <c r="F17" s="4">
        <v>999921119</v>
      </c>
      <c r="G17" s="4">
        <v>1007391022</v>
      </c>
      <c r="H17" s="4">
        <v>951406172</v>
      </c>
      <c r="I17" s="4">
        <v>1081766618</v>
      </c>
    </row>
    <row r="18" spans="1:9" x14ac:dyDescent="0.25">
      <c r="A18" s="15" t="s">
        <v>10</v>
      </c>
      <c r="B18" s="4">
        <v>304152904</v>
      </c>
      <c r="C18" s="4">
        <v>609998060</v>
      </c>
      <c r="D18" s="4">
        <v>747844199</v>
      </c>
      <c r="E18" s="4">
        <v>856823794</v>
      </c>
      <c r="F18" s="4">
        <v>985928197</v>
      </c>
      <c r="G18" s="4">
        <v>1145247291</v>
      </c>
      <c r="H18" s="4">
        <v>933943497</v>
      </c>
      <c r="I18" s="4">
        <v>1353149968</v>
      </c>
    </row>
    <row r="19" spans="1:9" x14ac:dyDescent="0.25">
      <c r="A19" s="2" t="s">
        <v>11</v>
      </c>
      <c r="B19" s="4">
        <v>14836790</v>
      </c>
      <c r="C19" s="4">
        <v>46979221</v>
      </c>
      <c r="D19" s="4">
        <v>63012744</v>
      </c>
      <c r="E19" s="4">
        <v>95097113</v>
      </c>
      <c r="F19" s="4">
        <v>106374373</v>
      </c>
      <c r="G19" s="4">
        <v>115527371</v>
      </c>
      <c r="H19" s="4">
        <v>29682271</v>
      </c>
      <c r="I19" s="4">
        <v>94210330</v>
      </c>
    </row>
    <row r="20" spans="1:9" x14ac:dyDescent="0.25">
      <c r="A20" s="2" t="s">
        <v>6</v>
      </c>
      <c r="B20" s="4">
        <v>24878920</v>
      </c>
      <c r="C20" s="4">
        <v>38422459</v>
      </c>
      <c r="D20" s="4">
        <v>3859072</v>
      </c>
      <c r="E20" s="4">
        <v>61149973</v>
      </c>
      <c r="F20" s="4">
        <v>107378822</v>
      </c>
      <c r="G20" s="4">
        <v>79136968</v>
      </c>
      <c r="H20" s="4">
        <v>81439698</v>
      </c>
      <c r="I20" s="4">
        <v>106234734</v>
      </c>
    </row>
    <row r="21" spans="1:9" x14ac:dyDescent="0.25">
      <c r="A21" s="2" t="s">
        <v>7</v>
      </c>
      <c r="B21" s="4">
        <v>36936573</v>
      </c>
      <c r="C21" s="4">
        <v>246149463</v>
      </c>
      <c r="D21" s="4">
        <v>62112446</v>
      </c>
      <c r="E21" s="4">
        <v>112545635</v>
      </c>
      <c r="F21" s="4">
        <v>109682050</v>
      </c>
      <c r="G21" s="4">
        <v>442030688</v>
      </c>
      <c r="H21" s="4">
        <v>350313761</v>
      </c>
      <c r="I21" s="4">
        <v>1253022979</v>
      </c>
    </row>
    <row r="22" spans="1:9" s="3" customFormat="1" x14ac:dyDescent="0.25">
      <c r="B22" s="6">
        <f>SUM(B15:B21)</f>
        <v>1098280960</v>
      </c>
      <c r="C22" s="6">
        <f t="shared" ref="C22:I22" si="1">SUM(C15:C21)</f>
        <v>4458517784</v>
      </c>
      <c r="D22" s="6">
        <f t="shared" si="1"/>
        <v>4759977767</v>
      </c>
      <c r="E22" s="6">
        <f t="shared" si="1"/>
        <v>5992957678</v>
      </c>
      <c r="F22" s="6">
        <f t="shared" si="1"/>
        <v>5820020692</v>
      </c>
      <c r="G22" s="6">
        <f t="shared" si="1"/>
        <v>7010100124</v>
      </c>
      <c r="H22" s="6">
        <f t="shared" si="1"/>
        <v>7571292782</v>
      </c>
      <c r="I22" s="6">
        <f t="shared" si="1"/>
        <v>10594122469</v>
      </c>
    </row>
    <row r="24" spans="1:9" s="3" customFormat="1" x14ac:dyDescent="0.25">
      <c r="A24" s="9"/>
      <c r="B24" s="6">
        <f>B12+B22</f>
        <v>3085404979</v>
      </c>
      <c r="C24" s="6">
        <f t="shared" ref="C24:I24" si="2">C12+C22</f>
        <v>8563932143</v>
      </c>
      <c r="D24" s="6">
        <f t="shared" si="2"/>
        <v>9926385670</v>
      </c>
      <c r="E24" s="6">
        <f t="shared" si="2"/>
        <v>11263973983</v>
      </c>
      <c r="F24" s="6">
        <f t="shared" si="2"/>
        <v>12499180745</v>
      </c>
      <c r="G24" s="6">
        <f t="shared" si="2"/>
        <v>13800401400</v>
      </c>
      <c r="H24" s="6">
        <f t="shared" si="2"/>
        <v>15352350573</v>
      </c>
      <c r="I24" s="6">
        <f t="shared" si="2"/>
        <v>18722943835</v>
      </c>
    </row>
    <row r="26" spans="1:9" ht="15.75" x14ac:dyDescent="0.25">
      <c r="A26" s="28" t="s">
        <v>56</v>
      </c>
    </row>
    <row r="27" spans="1:9" ht="15.75" x14ac:dyDescent="0.25">
      <c r="A27" s="29" t="s">
        <v>57</v>
      </c>
    </row>
    <row r="29" spans="1:9" x14ac:dyDescent="0.25">
      <c r="A29" s="27" t="s">
        <v>60</v>
      </c>
      <c r="C29" s="4"/>
      <c r="D29" s="4"/>
      <c r="E29" s="4"/>
      <c r="F29" s="4"/>
      <c r="G29" s="4"/>
      <c r="H29" s="4"/>
      <c r="I29" s="4"/>
    </row>
    <row r="30" spans="1:9" ht="14.25" customHeight="1" x14ac:dyDescent="0.25">
      <c r="A30" s="1" t="s">
        <v>17</v>
      </c>
      <c r="B30" s="4">
        <v>317769245</v>
      </c>
      <c r="C30" s="4">
        <v>1456473854</v>
      </c>
      <c r="D30" s="4">
        <v>1758981906</v>
      </c>
      <c r="E30" s="4">
        <v>1660919867</v>
      </c>
      <c r="F30" s="4">
        <v>1934841034</v>
      </c>
      <c r="G30" s="4">
        <v>2364097436</v>
      </c>
      <c r="H30" s="4">
        <v>2154154036</v>
      </c>
      <c r="I30" s="4">
        <v>1856254619</v>
      </c>
    </row>
    <row r="31" spans="1:9" ht="13.5" customHeight="1" x14ac:dyDescent="0.25">
      <c r="A31" s="1" t="s">
        <v>18</v>
      </c>
      <c r="B31" s="4">
        <v>134414513</v>
      </c>
      <c r="C31" s="4">
        <v>113648409</v>
      </c>
      <c r="D31" s="4">
        <v>39234</v>
      </c>
      <c r="E31" s="4">
        <v>3953297</v>
      </c>
      <c r="F31" s="4">
        <v>1249875</v>
      </c>
      <c r="G31" s="12"/>
      <c r="H31" s="7">
        <v>1834735</v>
      </c>
      <c r="I31" s="12">
        <v>328603</v>
      </c>
    </row>
    <row r="32" spans="1:9" x14ac:dyDescent="0.25">
      <c r="A32" s="8" t="s">
        <v>19</v>
      </c>
      <c r="B32" s="4">
        <v>48004211</v>
      </c>
      <c r="C32" s="4">
        <v>80820220</v>
      </c>
      <c r="D32" s="4">
        <v>79105825</v>
      </c>
      <c r="E32" s="4">
        <v>100765634</v>
      </c>
      <c r="F32" s="4">
        <v>91900672</v>
      </c>
      <c r="G32" s="4">
        <v>103266236</v>
      </c>
      <c r="H32" s="4">
        <v>118444410</v>
      </c>
      <c r="I32" s="4">
        <v>131482426</v>
      </c>
    </row>
    <row r="33" spans="1:9" s="3" customFormat="1" x14ac:dyDescent="0.25">
      <c r="B33" s="6">
        <f>SUM(B30:B32)</f>
        <v>500187969</v>
      </c>
      <c r="C33" s="6">
        <f t="shared" ref="C33:I33" si="3">SUM(C30:C32)</f>
        <v>1650942483</v>
      </c>
      <c r="D33" s="6">
        <f t="shared" si="3"/>
        <v>1838126965</v>
      </c>
      <c r="E33" s="6">
        <f t="shared" si="3"/>
        <v>1765638798</v>
      </c>
      <c r="F33" s="6">
        <f t="shared" si="3"/>
        <v>2027991581</v>
      </c>
      <c r="G33" s="6">
        <f t="shared" si="3"/>
        <v>2467363672</v>
      </c>
      <c r="H33" s="6">
        <f t="shared" si="3"/>
        <v>2274433181</v>
      </c>
      <c r="I33" s="6">
        <f t="shared" si="3"/>
        <v>1988065648</v>
      </c>
    </row>
    <row r="34" spans="1:9" x14ac:dyDescent="0.25">
      <c r="A34" s="3"/>
      <c r="B34" s="4"/>
      <c r="C34" s="4"/>
      <c r="D34" s="4"/>
      <c r="E34" s="4"/>
      <c r="F34" s="4"/>
    </row>
    <row r="35" spans="1:9" x14ac:dyDescent="0.25">
      <c r="A35" s="27" t="s">
        <v>61</v>
      </c>
    </row>
    <row r="36" spans="1:9" x14ac:dyDescent="0.25">
      <c r="A36" s="2" t="s">
        <v>20</v>
      </c>
      <c r="B36" s="4">
        <v>18791642</v>
      </c>
      <c r="C36" s="4">
        <v>80957691</v>
      </c>
      <c r="D36" s="4">
        <v>59002277</v>
      </c>
      <c r="E36" s="4">
        <v>61309171</v>
      </c>
      <c r="F36" s="4">
        <v>153976698</v>
      </c>
      <c r="G36" s="4">
        <v>266548090</v>
      </c>
      <c r="H36" s="4">
        <v>878160405</v>
      </c>
      <c r="I36" s="4">
        <v>1791452102</v>
      </c>
    </row>
    <row r="37" spans="1:9" x14ac:dyDescent="0.25">
      <c r="A37" s="2" t="s">
        <v>21</v>
      </c>
      <c r="B37" s="4">
        <v>847780730</v>
      </c>
      <c r="C37" s="4">
        <v>1360005594</v>
      </c>
      <c r="D37" s="4">
        <v>2007751742</v>
      </c>
      <c r="E37" s="4">
        <v>1812642866</v>
      </c>
      <c r="F37" s="4">
        <v>2575417542</v>
      </c>
      <c r="G37" s="4">
        <v>2969580926</v>
      </c>
      <c r="H37" s="4">
        <v>4056087374</v>
      </c>
      <c r="I37" s="4">
        <v>5008530435</v>
      </c>
    </row>
    <row r="38" spans="1:9" x14ac:dyDescent="0.25">
      <c r="A38" s="2" t="s">
        <v>22</v>
      </c>
      <c r="B38" s="12"/>
      <c r="C38" s="4">
        <v>912049218</v>
      </c>
      <c r="D38" s="4">
        <v>1194886038</v>
      </c>
      <c r="E38" s="4">
        <v>1723978576</v>
      </c>
      <c r="F38" s="4">
        <v>1014631447</v>
      </c>
      <c r="G38" s="4">
        <v>1221764343</v>
      </c>
      <c r="H38" s="4">
        <v>508087497</v>
      </c>
      <c r="I38" s="4">
        <v>631105867</v>
      </c>
    </row>
    <row r="39" spans="1:9" x14ac:dyDescent="0.25">
      <c r="A39" s="2" t="s">
        <v>23</v>
      </c>
      <c r="B39" s="12"/>
      <c r="C39" s="4">
        <v>45139828</v>
      </c>
      <c r="D39" s="4">
        <v>11059844</v>
      </c>
      <c r="E39" s="4">
        <v>639068</v>
      </c>
      <c r="F39" s="4">
        <v>1825980</v>
      </c>
      <c r="G39" s="4">
        <v>731746</v>
      </c>
      <c r="H39" s="4">
        <v>1904628</v>
      </c>
      <c r="I39" s="4">
        <v>1735334</v>
      </c>
    </row>
    <row r="40" spans="1:9" x14ac:dyDescent="0.25">
      <c r="A40" s="2" t="s">
        <v>24</v>
      </c>
      <c r="B40" s="4">
        <v>54655046</v>
      </c>
      <c r="C40" s="4">
        <v>122300</v>
      </c>
      <c r="D40" s="4">
        <v>138133</v>
      </c>
      <c r="E40" s="12" t="s">
        <v>28</v>
      </c>
      <c r="F40" s="12" t="s">
        <v>28</v>
      </c>
    </row>
    <row r="41" spans="1:9" x14ac:dyDescent="0.25">
      <c r="A41" s="2" t="s">
        <v>25</v>
      </c>
      <c r="B41" s="4">
        <v>65781999</v>
      </c>
      <c r="C41" s="4">
        <v>360500207</v>
      </c>
      <c r="D41" s="4">
        <v>461154822</v>
      </c>
      <c r="E41" s="4">
        <v>511544847</v>
      </c>
      <c r="F41" s="4">
        <v>589707760</v>
      </c>
      <c r="G41" s="4">
        <v>254216512</v>
      </c>
      <c r="H41" s="4">
        <v>321919912</v>
      </c>
      <c r="I41" s="4">
        <v>376547920</v>
      </c>
    </row>
    <row r="42" spans="1:9" x14ac:dyDescent="0.25">
      <c r="A42" s="2" t="s">
        <v>26</v>
      </c>
      <c r="B42" s="4">
        <v>12705959</v>
      </c>
      <c r="C42" s="4">
        <v>14434300</v>
      </c>
      <c r="D42" s="4">
        <v>32425740</v>
      </c>
      <c r="E42" s="4">
        <v>55032331</v>
      </c>
      <c r="F42" s="4">
        <v>81649106</v>
      </c>
      <c r="G42" s="4">
        <v>111228128</v>
      </c>
      <c r="H42" s="4">
        <v>43852665</v>
      </c>
      <c r="I42" s="4">
        <v>50076662</v>
      </c>
    </row>
    <row r="43" spans="1:9" x14ac:dyDescent="0.25">
      <c r="A43" s="2" t="s">
        <v>27</v>
      </c>
      <c r="B43" s="4">
        <v>195757901</v>
      </c>
      <c r="C43" s="4">
        <v>311835806</v>
      </c>
      <c r="D43" s="4">
        <v>234219792</v>
      </c>
      <c r="E43" s="4">
        <v>311239347</v>
      </c>
      <c r="F43" s="4">
        <f>340409935+913838</f>
        <v>341323773</v>
      </c>
      <c r="G43" s="4">
        <v>422607597</v>
      </c>
      <c r="H43" s="4">
        <v>710913034</v>
      </c>
      <c r="I43" s="4">
        <v>726840644</v>
      </c>
    </row>
    <row r="44" spans="1:9" s="3" customFormat="1" x14ac:dyDescent="0.25">
      <c r="B44" s="6">
        <f>SUM(B36:B43)</f>
        <v>1195473277</v>
      </c>
      <c r="C44" s="6">
        <f t="shared" ref="C44:I44" si="4">SUM(C36:C43)</f>
        <v>3085044944</v>
      </c>
      <c r="D44" s="6">
        <f t="shared" si="4"/>
        <v>4000638388</v>
      </c>
      <c r="E44" s="6">
        <f t="shared" si="4"/>
        <v>4476386206</v>
      </c>
      <c r="F44" s="6">
        <f t="shared" si="4"/>
        <v>4758532306</v>
      </c>
      <c r="G44" s="6">
        <f t="shared" si="4"/>
        <v>5246677342</v>
      </c>
      <c r="H44" s="6">
        <f t="shared" si="4"/>
        <v>6520925515</v>
      </c>
      <c r="I44" s="6">
        <f t="shared" si="4"/>
        <v>8586288964</v>
      </c>
    </row>
    <row r="46" spans="1:9" s="3" customFormat="1" x14ac:dyDescent="0.25">
      <c r="A46" s="27" t="s">
        <v>58</v>
      </c>
    </row>
    <row r="47" spans="1:9" s="8" customFormat="1" x14ac:dyDescent="0.25">
      <c r="A47" s="8" t="s">
        <v>12</v>
      </c>
      <c r="B47" s="16">
        <v>150000000</v>
      </c>
      <c r="C47" s="16">
        <v>434782610</v>
      </c>
      <c r="D47" s="16">
        <v>434782610</v>
      </c>
      <c r="E47" s="16">
        <v>652173910</v>
      </c>
      <c r="F47" s="16">
        <v>942029210</v>
      </c>
      <c r="G47" s="16">
        <v>942029210</v>
      </c>
      <c r="H47" s="16">
        <v>942029210</v>
      </c>
      <c r="I47" s="16">
        <v>1081332690</v>
      </c>
    </row>
    <row r="48" spans="1:9" x14ac:dyDescent="0.25">
      <c r="A48" s="2" t="s">
        <v>13</v>
      </c>
      <c r="B48" s="4">
        <v>900000</v>
      </c>
      <c r="C48" s="4">
        <v>916208705</v>
      </c>
      <c r="D48" s="4">
        <v>916208705</v>
      </c>
      <c r="E48" s="4">
        <v>916208705</v>
      </c>
      <c r="F48" s="4">
        <v>1169832705</v>
      </c>
      <c r="G48" s="4">
        <v>1169832705</v>
      </c>
      <c r="H48" s="4">
        <v>1169832705</v>
      </c>
      <c r="I48" s="4">
        <v>2030529205</v>
      </c>
    </row>
    <row r="49" spans="1:9" x14ac:dyDescent="0.25">
      <c r="A49" s="2" t="s">
        <v>14</v>
      </c>
      <c r="B49" s="4">
        <v>44000000</v>
      </c>
      <c r="C49" s="4">
        <v>181250000</v>
      </c>
      <c r="D49" s="4">
        <v>181250000</v>
      </c>
      <c r="E49" s="12" t="s">
        <v>28</v>
      </c>
      <c r="F49" s="12" t="s">
        <v>28</v>
      </c>
    </row>
    <row r="50" spans="1:9" x14ac:dyDescent="0.25">
      <c r="A50" s="2" t="s">
        <v>15</v>
      </c>
      <c r="B50" s="4">
        <v>750269202</v>
      </c>
      <c r="C50" s="4">
        <v>748351223</v>
      </c>
      <c r="D50" s="4">
        <v>747725398</v>
      </c>
      <c r="E50" s="4">
        <v>1299028055</v>
      </c>
      <c r="F50" s="4">
        <v>1297972923</v>
      </c>
      <c r="G50" s="4">
        <v>1296026303</v>
      </c>
      <c r="H50" s="4">
        <v>1294195084</v>
      </c>
      <c r="I50" s="4">
        <v>1292465028</v>
      </c>
    </row>
    <row r="51" spans="1:9" x14ac:dyDescent="0.25">
      <c r="A51" s="2" t="s">
        <v>16</v>
      </c>
      <c r="B51" s="4">
        <v>444574531</v>
      </c>
      <c r="C51" s="4">
        <v>985913754</v>
      </c>
      <c r="D51" s="4">
        <v>1179505113</v>
      </c>
      <c r="E51" s="4">
        <v>1495874440</v>
      </c>
      <c r="F51" s="4">
        <v>1532850334</v>
      </c>
      <c r="G51" s="4">
        <v>1839030512</v>
      </c>
      <c r="H51" s="4">
        <v>2201637986</v>
      </c>
      <c r="I51" s="4">
        <v>2677113729</v>
      </c>
    </row>
    <row r="52" spans="1:9" s="3" customFormat="1" x14ac:dyDescent="0.25">
      <c r="A52" s="17"/>
      <c r="B52" s="6">
        <f>SUM(B47:B51)</f>
        <v>1389743733</v>
      </c>
      <c r="C52" s="6">
        <f>SUM(C47:C51)</f>
        <v>3266506292</v>
      </c>
      <c r="D52" s="6">
        <f t="shared" ref="D52:I52" si="5">SUM(D47:D51)</f>
        <v>3459471826</v>
      </c>
      <c r="E52" s="6">
        <f t="shared" si="5"/>
        <v>4363285110</v>
      </c>
      <c r="F52" s="6">
        <f t="shared" si="5"/>
        <v>4942685172</v>
      </c>
      <c r="G52" s="6">
        <f t="shared" si="5"/>
        <v>5246918730</v>
      </c>
      <c r="H52" s="6">
        <f t="shared" si="5"/>
        <v>5607694985</v>
      </c>
      <c r="I52" s="6">
        <f t="shared" si="5"/>
        <v>7081440652</v>
      </c>
    </row>
    <row r="53" spans="1:9" s="3" customFormat="1" x14ac:dyDescent="0.25">
      <c r="A53" s="27" t="s">
        <v>59</v>
      </c>
      <c r="B53" s="18"/>
      <c r="C53" s="19">
        <v>561438424</v>
      </c>
      <c r="D53" s="6">
        <v>628148491</v>
      </c>
      <c r="E53" s="6">
        <v>658663869</v>
      </c>
      <c r="F53" s="6">
        <v>769971686</v>
      </c>
      <c r="G53" s="6">
        <v>839441656</v>
      </c>
      <c r="H53" s="6">
        <v>949296892</v>
      </c>
      <c r="I53" s="6">
        <v>1067148571</v>
      </c>
    </row>
    <row r="54" spans="1:9" s="3" customFormat="1" x14ac:dyDescent="0.25">
      <c r="B54" s="6">
        <f>B52+B53</f>
        <v>1389743733</v>
      </c>
      <c r="C54" s="6">
        <f t="shared" ref="C54:I54" si="6">C52+C53</f>
        <v>3827944716</v>
      </c>
      <c r="D54" s="6">
        <f t="shared" si="6"/>
        <v>4087620317</v>
      </c>
      <c r="E54" s="6">
        <f t="shared" si="6"/>
        <v>5021948979</v>
      </c>
      <c r="F54" s="6">
        <f t="shared" si="6"/>
        <v>5712656858</v>
      </c>
      <c r="G54" s="6">
        <f t="shared" si="6"/>
        <v>6086360386</v>
      </c>
      <c r="H54" s="6">
        <f t="shared" si="6"/>
        <v>6556991877</v>
      </c>
      <c r="I54" s="6">
        <f t="shared" si="6"/>
        <v>8148589223</v>
      </c>
    </row>
    <row r="55" spans="1:9" s="3" customFormat="1" ht="15.75" x14ac:dyDescent="0.25">
      <c r="A55" s="20"/>
      <c r="B55" s="6">
        <f t="shared" ref="B55:I55" si="7">B44+B33+B54</f>
        <v>3085404979</v>
      </c>
      <c r="C55" s="6">
        <f t="shared" si="7"/>
        <v>8563932143</v>
      </c>
      <c r="D55" s="6">
        <f t="shared" si="7"/>
        <v>9926385670</v>
      </c>
      <c r="E55" s="6">
        <f t="shared" si="7"/>
        <v>11263973983</v>
      </c>
      <c r="F55" s="6">
        <f t="shared" si="7"/>
        <v>12499180745</v>
      </c>
      <c r="G55" s="6">
        <f t="shared" si="7"/>
        <v>13800401400</v>
      </c>
      <c r="H55" s="6">
        <f t="shared" si="7"/>
        <v>15352350573</v>
      </c>
      <c r="I55" s="6">
        <f t="shared" si="7"/>
        <v>18722943835</v>
      </c>
    </row>
    <row r="57" spans="1:9" x14ac:dyDescent="0.25">
      <c r="A57" s="30" t="s">
        <v>62</v>
      </c>
      <c r="B57" s="21">
        <f t="shared" ref="B57:I57" si="8">B52/(B47/10)</f>
        <v>92.649582199999998</v>
      </c>
      <c r="C57" s="21">
        <f t="shared" si="8"/>
        <v>75.129644490611071</v>
      </c>
      <c r="D57" s="21">
        <f t="shared" si="8"/>
        <v>79.567851759296445</v>
      </c>
      <c r="E57" s="21">
        <f t="shared" si="8"/>
        <v>66.903705332217285</v>
      </c>
      <c r="F57" s="21">
        <f t="shared" si="8"/>
        <v>52.4684916298933</v>
      </c>
      <c r="G57" s="21">
        <f t="shared" si="8"/>
        <v>55.698047091342318</v>
      </c>
      <c r="H57" s="21">
        <f t="shared" si="8"/>
        <v>59.527824885599884</v>
      </c>
      <c r="I57" s="21">
        <f t="shared" si="8"/>
        <v>65.488084448829525</v>
      </c>
    </row>
    <row r="58" spans="1:9" x14ac:dyDescent="0.25">
      <c r="A58" s="30" t="s">
        <v>63</v>
      </c>
      <c r="B58" s="4">
        <f t="shared" ref="B58:I58" si="9">B47/10</f>
        <v>15000000</v>
      </c>
      <c r="C58" s="4">
        <f t="shared" si="9"/>
        <v>43478261</v>
      </c>
      <c r="D58" s="4">
        <f t="shared" si="9"/>
        <v>43478261</v>
      </c>
      <c r="E58" s="4">
        <f t="shared" si="9"/>
        <v>65217391</v>
      </c>
      <c r="F58" s="4">
        <f t="shared" si="9"/>
        <v>94202921</v>
      </c>
      <c r="G58" s="4">
        <f t="shared" si="9"/>
        <v>94202921</v>
      </c>
      <c r="H58" s="4">
        <f t="shared" si="9"/>
        <v>94202921</v>
      </c>
      <c r="I58" s="4">
        <f t="shared" si="9"/>
        <v>108133269</v>
      </c>
    </row>
    <row r="60" spans="1:9" x14ac:dyDescent="0.25">
      <c r="B60" s="4"/>
      <c r="C60" s="4"/>
      <c r="D60" s="4"/>
      <c r="E60" s="4"/>
      <c r="F60" s="4"/>
      <c r="G60" s="4"/>
      <c r="H60" s="4"/>
      <c r="I60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J25" sqref="J25"/>
    </sheetView>
  </sheetViews>
  <sheetFormatPr defaultRowHeight="15" x14ac:dyDescent="0.25"/>
  <cols>
    <col min="1" max="1" width="42.7109375" style="2" customWidth="1"/>
    <col min="2" max="3" width="14.42578125" style="2" customWidth="1"/>
    <col min="4" max="4" width="13.85546875" style="2" customWidth="1"/>
    <col min="5" max="5" width="15.140625" style="2" customWidth="1"/>
    <col min="6" max="6" width="14.28515625" style="2" customWidth="1"/>
    <col min="7" max="7" width="12.7109375" style="2" bestFit="1" customWidth="1"/>
    <col min="8" max="9" width="13.85546875" style="2" bestFit="1" customWidth="1"/>
    <col min="10" max="16384" width="9.140625" style="2"/>
  </cols>
  <sheetData>
    <row r="1" spans="1:9" x14ac:dyDescent="0.25">
      <c r="A1" s="3" t="s">
        <v>52</v>
      </c>
      <c r="B1"/>
      <c r="C1"/>
      <c r="D1"/>
      <c r="E1"/>
      <c r="F1"/>
      <c r="G1"/>
      <c r="H1"/>
      <c r="I1"/>
    </row>
    <row r="2" spans="1:9" x14ac:dyDescent="0.25">
      <c r="A2" s="3" t="s">
        <v>64</v>
      </c>
      <c r="B2"/>
      <c r="C2"/>
      <c r="D2"/>
      <c r="E2"/>
      <c r="F2"/>
      <c r="G2"/>
      <c r="H2"/>
      <c r="I2"/>
    </row>
    <row r="3" spans="1:9" x14ac:dyDescent="0.25">
      <c r="A3" s="3" t="s">
        <v>51</v>
      </c>
      <c r="B3"/>
      <c r="C3"/>
      <c r="D3"/>
      <c r="E3"/>
      <c r="F3"/>
      <c r="G3"/>
      <c r="H3"/>
      <c r="I3"/>
    </row>
    <row r="4" spans="1:9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s="3" customFormat="1" x14ac:dyDescent="0.25">
      <c r="A5" s="30" t="s">
        <v>65</v>
      </c>
      <c r="B5" s="6">
        <v>2054296592</v>
      </c>
      <c r="C5" s="6">
        <v>2999776597</v>
      </c>
      <c r="D5" s="6">
        <v>5126003767</v>
      </c>
      <c r="E5" s="6">
        <v>4538909499</v>
      </c>
      <c r="F5" s="6">
        <v>5164999397</v>
      </c>
      <c r="G5" s="6">
        <v>6494673830</v>
      </c>
      <c r="H5" s="6">
        <v>9961786530</v>
      </c>
      <c r="I5" s="6">
        <v>11191837271</v>
      </c>
    </row>
    <row r="6" spans="1:9" x14ac:dyDescent="0.25">
      <c r="A6" t="s">
        <v>66</v>
      </c>
      <c r="B6" s="4">
        <v>1720163217</v>
      </c>
      <c r="C6" s="4">
        <v>2407882264</v>
      </c>
      <c r="D6" s="4">
        <v>3919245910</v>
      </c>
      <c r="E6" s="4">
        <v>3465312105</v>
      </c>
      <c r="F6" s="4">
        <v>3824348503</v>
      </c>
      <c r="G6" s="4">
        <v>4845959645</v>
      </c>
      <c r="H6" s="4">
        <v>7383976694</v>
      </c>
      <c r="I6" s="4">
        <v>8293229404</v>
      </c>
    </row>
    <row r="7" spans="1:9" s="3" customFormat="1" x14ac:dyDescent="0.25">
      <c r="A7" s="30" t="s">
        <v>67</v>
      </c>
      <c r="B7" s="6">
        <f>B5-B6</f>
        <v>334133375</v>
      </c>
      <c r="C7" s="6">
        <f t="shared" ref="C7:I7" si="0">C5-C6</f>
        <v>591894333</v>
      </c>
      <c r="D7" s="6">
        <f t="shared" si="0"/>
        <v>1206757857</v>
      </c>
      <c r="E7" s="6">
        <f t="shared" si="0"/>
        <v>1073597394</v>
      </c>
      <c r="F7" s="6">
        <f t="shared" si="0"/>
        <v>1340650894</v>
      </c>
      <c r="G7" s="6">
        <f t="shared" si="0"/>
        <v>1648714185</v>
      </c>
      <c r="H7" s="6">
        <f t="shared" si="0"/>
        <v>2577809836</v>
      </c>
      <c r="I7" s="6">
        <f t="shared" si="0"/>
        <v>2898607867</v>
      </c>
    </row>
    <row r="8" spans="1:9" x14ac:dyDescent="0.25">
      <c r="A8" s="31"/>
    </row>
    <row r="9" spans="1:9" s="3" customFormat="1" x14ac:dyDescent="0.25">
      <c r="A9" s="30" t="s">
        <v>68</v>
      </c>
      <c r="B9" s="6">
        <f>SUM(B10:B11)</f>
        <v>145441573</v>
      </c>
      <c r="C9" s="6">
        <f t="shared" ref="C9:I9" si="1">SUM(C10:C11)</f>
        <v>247586601</v>
      </c>
      <c r="D9" s="6">
        <f t="shared" si="1"/>
        <v>404180065</v>
      </c>
      <c r="E9" s="6">
        <f t="shared" si="1"/>
        <v>406685909</v>
      </c>
      <c r="F9" s="6">
        <f t="shared" si="1"/>
        <v>571484217</v>
      </c>
      <c r="G9" s="6">
        <f t="shared" si="1"/>
        <v>768686382</v>
      </c>
      <c r="H9" s="6">
        <f t="shared" si="1"/>
        <v>1255230886</v>
      </c>
      <c r="I9" s="6">
        <f t="shared" si="1"/>
        <v>1471592434</v>
      </c>
    </row>
    <row r="10" spans="1:9" x14ac:dyDescent="0.25">
      <c r="A10" s="2" t="s">
        <v>29</v>
      </c>
      <c r="B10" s="16">
        <v>55193768</v>
      </c>
      <c r="C10" s="16">
        <v>97675420</v>
      </c>
      <c r="D10" s="16">
        <v>121791087</v>
      </c>
      <c r="E10" s="16">
        <v>120585133</v>
      </c>
      <c r="F10" s="16">
        <v>144543686</v>
      </c>
      <c r="G10" s="16">
        <v>184898660</v>
      </c>
      <c r="H10" s="16">
        <v>254676016</v>
      </c>
      <c r="I10" s="16">
        <v>343526803</v>
      </c>
    </row>
    <row r="11" spans="1:9" x14ac:dyDescent="0.25">
      <c r="A11" s="2" t="s">
        <v>30</v>
      </c>
      <c r="B11" s="4">
        <v>90247805</v>
      </c>
      <c r="C11" s="4">
        <v>149911181</v>
      </c>
      <c r="D11" s="4">
        <v>282388978</v>
      </c>
      <c r="E11" s="4">
        <v>286100776</v>
      </c>
      <c r="F11" s="4">
        <v>426940531</v>
      </c>
      <c r="G11" s="4">
        <v>583787722</v>
      </c>
      <c r="H11" s="4">
        <v>1000554870</v>
      </c>
      <c r="I11" s="4">
        <v>1128065631</v>
      </c>
    </row>
    <row r="12" spans="1:9" s="3" customFormat="1" x14ac:dyDescent="0.25">
      <c r="A12" s="30" t="s">
        <v>69</v>
      </c>
      <c r="B12" s="6">
        <f>B7-B9</f>
        <v>188691802</v>
      </c>
      <c r="C12" s="6">
        <f t="shared" ref="C12:I12" si="2">C7-C9</f>
        <v>344307732</v>
      </c>
      <c r="D12" s="6">
        <f t="shared" si="2"/>
        <v>802577792</v>
      </c>
      <c r="E12" s="6">
        <f t="shared" si="2"/>
        <v>666911485</v>
      </c>
      <c r="F12" s="6">
        <f t="shared" si="2"/>
        <v>769166677</v>
      </c>
      <c r="G12" s="6">
        <f t="shared" si="2"/>
        <v>880027803</v>
      </c>
      <c r="H12" s="6">
        <f t="shared" si="2"/>
        <v>1322578950</v>
      </c>
      <c r="I12" s="6">
        <f t="shared" si="2"/>
        <v>1427015433</v>
      </c>
    </row>
    <row r="13" spans="1:9" s="3" customFormat="1" x14ac:dyDescent="0.25">
      <c r="A13" s="32" t="s">
        <v>70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2" t="s">
        <v>31</v>
      </c>
      <c r="B14" s="16">
        <v>91869732</v>
      </c>
      <c r="C14" s="16">
        <v>161039492</v>
      </c>
      <c r="D14" s="16">
        <v>325397330</v>
      </c>
      <c r="E14" s="16">
        <v>253358834</v>
      </c>
      <c r="F14" s="16">
        <v>291219500</v>
      </c>
      <c r="G14" s="16">
        <v>385425765</v>
      </c>
      <c r="H14" s="16">
        <v>510413094</v>
      </c>
      <c r="I14" s="16">
        <v>659330555</v>
      </c>
    </row>
    <row r="15" spans="1:9" x14ac:dyDescent="0.25">
      <c r="A15" s="2" t="s">
        <v>32</v>
      </c>
      <c r="B15" s="4">
        <v>10781301</v>
      </c>
      <c r="C15" s="4">
        <v>28955407</v>
      </c>
      <c r="D15" s="4">
        <v>60812803</v>
      </c>
      <c r="E15" s="4">
        <v>60321880</v>
      </c>
      <c r="F15" s="4">
        <v>80406964</v>
      </c>
      <c r="G15" s="4">
        <v>93926826</v>
      </c>
      <c r="H15" s="4">
        <v>75496187</v>
      </c>
      <c r="I15" s="4">
        <v>228476770</v>
      </c>
    </row>
    <row r="16" spans="1:9" s="3" customFormat="1" x14ac:dyDescent="0.25">
      <c r="A16" s="30" t="s">
        <v>71</v>
      </c>
      <c r="B16" s="6">
        <f t="shared" ref="B16:I16" si="3">B12-B14+B15</f>
        <v>107603371</v>
      </c>
      <c r="C16" s="6">
        <f t="shared" si="3"/>
        <v>212223647</v>
      </c>
      <c r="D16" s="6">
        <f t="shared" si="3"/>
        <v>537993265</v>
      </c>
      <c r="E16" s="6">
        <f t="shared" si="3"/>
        <v>473874531</v>
      </c>
      <c r="F16" s="6">
        <f t="shared" si="3"/>
        <v>558354141</v>
      </c>
      <c r="G16" s="6">
        <f t="shared" si="3"/>
        <v>588528864</v>
      </c>
      <c r="H16" s="6">
        <f t="shared" si="3"/>
        <v>887662043</v>
      </c>
      <c r="I16" s="6">
        <f t="shared" si="3"/>
        <v>996161648</v>
      </c>
    </row>
    <row r="17" spans="1:9" x14ac:dyDescent="0.25">
      <c r="A17" t="s">
        <v>72</v>
      </c>
      <c r="B17" s="8">
        <v>0</v>
      </c>
      <c r="C17" s="16">
        <v>10109397</v>
      </c>
      <c r="D17" s="16">
        <v>25667707</v>
      </c>
      <c r="E17" s="16">
        <v>22606590</v>
      </c>
      <c r="F17" s="16">
        <v>26616775</v>
      </c>
      <c r="G17" s="16">
        <v>29579022</v>
      </c>
      <c r="H17" s="16">
        <v>43852664</v>
      </c>
      <c r="I17" s="16">
        <v>50076662</v>
      </c>
    </row>
    <row r="18" spans="1:9" x14ac:dyDescent="0.25">
      <c r="A18" t="s">
        <v>97</v>
      </c>
      <c r="B18" s="8"/>
      <c r="C18" s="16"/>
      <c r="D18" s="16"/>
      <c r="E18" s="16"/>
      <c r="F18" s="16"/>
      <c r="G18" s="16"/>
      <c r="H18" s="16">
        <v>1637554</v>
      </c>
      <c r="I18" s="16"/>
    </row>
    <row r="19" spans="1:9" s="3" customFormat="1" x14ac:dyDescent="0.25">
      <c r="A19" s="30" t="s">
        <v>73</v>
      </c>
      <c r="B19" s="6">
        <f>B16-B17+B18</f>
        <v>107603371</v>
      </c>
      <c r="C19" s="6">
        <f t="shared" ref="C19:I19" si="4">C16-C17+C18</f>
        <v>202114250</v>
      </c>
      <c r="D19" s="6">
        <f t="shared" si="4"/>
        <v>512325558</v>
      </c>
      <c r="E19" s="6">
        <f t="shared" si="4"/>
        <v>451267941</v>
      </c>
      <c r="F19" s="6">
        <f t="shared" si="4"/>
        <v>531737366</v>
      </c>
      <c r="G19" s="6">
        <f t="shared" si="4"/>
        <v>558949842</v>
      </c>
      <c r="H19" s="6">
        <f t="shared" si="4"/>
        <v>845446933</v>
      </c>
      <c r="I19" s="6">
        <f t="shared" si="4"/>
        <v>946084986</v>
      </c>
    </row>
    <row r="20" spans="1:9" s="8" customFormat="1" x14ac:dyDescent="0.25">
      <c r="A20" s="27" t="s">
        <v>74</v>
      </c>
      <c r="B20" s="6">
        <f>SUM(B21:B23)</f>
        <v>18499210</v>
      </c>
      <c r="C20" s="6">
        <f t="shared" ref="C20:I20" si="5">SUM(C21:C23)</f>
        <v>47829060</v>
      </c>
      <c r="D20" s="6">
        <f t="shared" si="5"/>
        <v>143783463</v>
      </c>
      <c r="E20" s="6">
        <f t="shared" si="5"/>
        <v>99895686</v>
      </c>
      <c r="F20" s="6">
        <f t="shared" si="5"/>
        <v>169448017</v>
      </c>
      <c r="G20" s="6">
        <f t="shared" si="5"/>
        <v>167092993</v>
      </c>
      <c r="H20" s="6">
        <f t="shared" si="5"/>
        <v>253169103</v>
      </c>
      <c r="I20" s="6">
        <f t="shared" si="5"/>
        <v>293219164</v>
      </c>
    </row>
    <row r="21" spans="1:9" s="8" customFormat="1" x14ac:dyDescent="0.25">
      <c r="A21" s="8" t="s">
        <v>75</v>
      </c>
      <c r="B21" s="22">
        <v>14915935</v>
      </c>
      <c r="C21" s="22">
        <v>48594130</v>
      </c>
      <c r="D21" s="4">
        <v>146641225</v>
      </c>
      <c r="E21" s="4">
        <v>101256089</v>
      </c>
      <c r="F21" s="16">
        <v>178312979</v>
      </c>
      <c r="G21" s="16">
        <v>155727429</v>
      </c>
      <c r="H21" s="16">
        <v>235315855</v>
      </c>
      <c r="I21" s="16">
        <v>280115446</v>
      </c>
    </row>
    <row r="22" spans="1:9" s="8" customFormat="1" x14ac:dyDescent="0.25">
      <c r="A22" s="8" t="s">
        <v>76</v>
      </c>
      <c r="B22" s="22">
        <v>3583275</v>
      </c>
      <c r="C22" s="22">
        <v>1962486</v>
      </c>
      <c r="D22" s="16">
        <v>2908310</v>
      </c>
      <c r="E22" s="16">
        <v>4055908</v>
      </c>
      <c r="F22" s="16">
        <v>1432855</v>
      </c>
      <c r="G22" s="16">
        <v>11365564</v>
      </c>
      <c r="H22" s="16">
        <v>17853248</v>
      </c>
      <c r="I22" s="16">
        <v>13103718</v>
      </c>
    </row>
    <row r="23" spans="1:9" x14ac:dyDescent="0.25">
      <c r="A23" s="8" t="s">
        <v>77</v>
      </c>
      <c r="B23" s="23">
        <v>0</v>
      </c>
      <c r="C23" s="11">
        <v>-2727556</v>
      </c>
      <c r="D23" s="4">
        <v>-5766072</v>
      </c>
      <c r="E23" s="4">
        <v>-5416311</v>
      </c>
      <c r="F23" s="16">
        <v>-10297817</v>
      </c>
      <c r="G23" s="12">
        <v>0</v>
      </c>
      <c r="H23" s="12"/>
      <c r="I23" s="12"/>
    </row>
    <row r="24" spans="1:9" s="3" customFormat="1" x14ac:dyDescent="0.25">
      <c r="A24" s="30" t="s">
        <v>78</v>
      </c>
      <c r="B24" s="6">
        <f>B19-B20</f>
        <v>89104161</v>
      </c>
      <c r="C24" s="6">
        <f t="shared" ref="C24:I24" si="6">C19-C20</f>
        <v>154285190</v>
      </c>
      <c r="D24" s="6">
        <f>D19-D20</f>
        <v>368542095</v>
      </c>
      <c r="E24" s="6">
        <f t="shared" si="6"/>
        <v>351372255</v>
      </c>
      <c r="F24" s="6">
        <f t="shared" si="6"/>
        <v>362289349</v>
      </c>
      <c r="G24" s="6">
        <f t="shared" si="6"/>
        <v>391856849</v>
      </c>
      <c r="H24" s="6">
        <f t="shared" si="6"/>
        <v>592277830</v>
      </c>
      <c r="I24" s="6">
        <f t="shared" si="6"/>
        <v>652865822</v>
      </c>
    </row>
    <row r="25" spans="1:9" s="3" customFormat="1" x14ac:dyDescent="0.25">
      <c r="A25" s="31"/>
      <c r="B25" s="6"/>
      <c r="C25" s="6"/>
      <c r="D25" s="6"/>
      <c r="E25" s="6"/>
      <c r="F25" s="6"/>
      <c r="G25" s="6"/>
      <c r="H25" s="6"/>
      <c r="I25" s="6"/>
    </row>
    <row r="26" spans="1:9" s="3" customFormat="1" x14ac:dyDescent="0.25">
      <c r="A26" s="30" t="s">
        <v>79</v>
      </c>
      <c r="B26" s="21">
        <f>B24/('1'!B47/10)</f>
        <v>5.9402774000000003</v>
      </c>
      <c r="C26" s="21">
        <f>C24/('1'!C47/10)</f>
        <v>3.5485593593543219</v>
      </c>
      <c r="D26" s="21">
        <f>D24/('1'!D47/10)</f>
        <v>8.4764681595705955</v>
      </c>
      <c r="E26" s="21">
        <f>E24/('1'!E47/10)</f>
        <v>5.3877079351426369</v>
      </c>
      <c r="F26" s="21">
        <f>F24/('1'!F47/10)</f>
        <v>3.8458398651990846</v>
      </c>
      <c r="G26" s="21">
        <f>G24/('1'!G47/10)</f>
        <v>4.1597101750167598</v>
      </c>
      <c r="H26" s="21">
        <f>H24/('1'!H47/10)</f>
        <v>6.2872554663140434</v>
      </c>
      <c r="I26" s="21">
        <f>I24/('1'!I47/10)</f>
        <v>6.0376036721871413</v>
      </c>
    </row>
    <row r="27" spans="1:9" x14ac:dyDescent="0.25">
      <c r="A27" s="32" t="s">
        <v>80</v>
      </c>
      <c r="B27" s="16">
        <f>'1'!B47/10</f>
        <v>15000000</v>
      </c>
      <c r="C27" s="16">
        <f>'1'!C47/10</f>
        <v>43478261</v>
      </c>
      <c r="D27" s="16">
        <f>'1'!D47/10</f>
        <v>43478261</v>
      </c>
      <c r="E27" s="16">
        <f>'1'!E47/10</f>
        <v>65217391</v>
      </c>
      <c r="F27" s="16">
        <f>'1'!F47/10</f>
        <v>94202921</v>
      </c>
      <c r="G27" s="16">
        <f>'1'!G47/10</f>
        <v>94202921</v>
      </c>
      <c r="H27" s="16">
        <f>'1'!H47/10</f>
        <v>94202921</v>
      </c>
      <c r="I27" s="16">
        <f>'1'!I47/10</f>
        <v>108133269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E42" sqref="E42"/>
    </sheetView>
  </sheetViews>
  <sheetFormatPr defaultRowHeight="15" x14ac:dyDescent="0.25"/>
  <cols>
    <col min="1" max="1" width="44.42578125" style="2" customWidth="1"/>
    <col min="2" max="8" width="13.5703125" style="2" bestFit="1" customWidth="1"/>
    <col min="9" max="9" width="13.85546875" style="2" bestFit="1" customWidth="1"/>
    <col min="10" max="16384" width="9.140625" style="2"/>
  </cols>
  <sheetData>
    <row r="1" spans="1:9" x14ac:dyDescent="0.25">
      <c r="A1" s="3" t="s">
        <v>52</v>
      </c>
      <c r="B1"/>
      <c r="C1"/>
      <c r="D1"/>
      <c r="E1"/>
      <c r="F1"/>
      <c r="G1"/>
      <c r="H1"/>
      <c r="I1"/>
    </row>
    <row r="2" spans="1:9" x14ac:dyDescent="0.25">
      <c r="A2" s="3" t="s">
        <v>81</v>
      </c>
      <c r="B2"/>
      <c r="C2"/>
      <c r="D2"/>
      <c r="E2"/>
      <c r="F2"/>
      <c r="G2"/>
      <c r="H2"/>
      <c r="I2"/>
    </row>
    <row r="3" spans="1:9" x14ac:dyDescent="0.25">
      <c r="A3" s="3" t="s">
        <v>51</v>
      </c>
      <c r="B3"/>
      <c r="C3"/>
      <c r="D3"/>
      <c r="E3"/>
      <c r="F3"/>
      <c r="G3"/>
      <c r="H3"/>
      <c r="I3"/>
    </row>
    <row r="4" spans="1:9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s="3" customFormat="1" x14ac:dyDescent="0.25">
      <c r="A5" s="30" t="s">
        <v>82</v>
      </c>
      <c r="F5" s="6"/>
      <c r="G5" s="6"/>
      <c r="H5" s="6"/>
      <c r="I5" s="6"/>
    </row>
    <row r="6" spans="1:9" x14ac:dyDescent="0.25">
      <c r="A6" s="2" t="s">
        <v>33</v>
      </c>
      <c r="B6" s="4">
        <v>2083584840</v>
      </c>
      <c r="C6" s="4">
        <v>2308000802</v>
      </c>
      <c r="D6" s="4">
        <v>5051527228</v>
      </c>
      <c r="E6" s="4">
        <v>4471417246</v>
      </c>
      <c r="F6" s="4">
        <v>4406842479</v>
      </c>
      <c r="G6" s="4">
        <v>5900665125</v>
      </c>
      <c r="H6" s="4">
        <v>8877523439</v>
      </c>
      <c r="I6" s="4">
        <v>9717276021</v>
      </c>
    </row>
    <row r="7" spans="1:9" x14ac:dyDescent="0.25">
      <c r="A7" s="2" t="s">
        <v>34</v>
      </c>
      <c r="B7" s="4">
        <v>-1781208804</v>
      </c>
      <c r="C7" s="4">
        <v>-3589158122</v>
      </c>
      <c r="D7" s="4">
        <v>-4692988326</v>
      </c>
      <c r="E7" s="4">
        <v>-4125297616</v>
      </c>
      <c r="F7" s="4">
        <v>-4134667685</v>
      </c>
      <c r="G7" s="4">
        <v>-5652652400</v>
      </c>
      <c r="H7" s="4">
        <v>-8342004043</v>
      </c>
      <c r="I7" s="4">
        <v>-9283057321</v>
      </c>
    </row>
    <row r="8" spans="1:9" x14ac:dyDescent="0.25">
      <c r="A8" s="2" t="s">
        <v>35</v>
      </c>
      <c r="B8" s="4">
        <v>-53607978</v>
      </c>
      <c r="C8" s="4">
        <v>-79352622</v>
      </c>
      <c r="D8" s="4">
        <v>-147278983</v>
      </c>
      <c r="E8" s="4">
        <v>-101912929</v>
      </c>
      <c r="F8" s="4">
        <v>-124357566</v>
      </c>
      <c r="G8" s="4">
        <v>-175909356</v>
      </c>
      <c r="H8" s="4">
        <v>-286974416</v>
      </c>
      <c r="I8" s="4">
        <v>-367609296</v>
      </c>
    </row>
    <row r="9" spans="1:9" s="3" customFormat="1" ht="15.75" x14ac:dyDescent="0.25">
      <c r="A9" s="33"/>
      <c r="B9" s="6">
        <f>SUM(B6:B8)</f>
        <v>248768058</v>
      </c>
      <c r="C9" s="6">
        <f t="shared" ref="C9:F9" si="0">SUM(C6:C8)</f>
        <v>-1360509942</v>
      </c>
      <c r="D9" s="6">
        <f t="shared" si="0"/>
        <v>211259919</v>
      </c>
      <c r="E9" s="6">
        <f t="shared" si="0"/>
        <v>244206701</v>
      </c>
      <c r="F9" s="6">
        <f t="shared" si="0"/>
        <v>147817228</v>
      </c>
      <c r="G9" s="6">
        <f>SUM(G6:G8)</f>
        <v>72103369</v>
      </c>
      <c r="H9" s="6">
        <f t="shared" ref="H9:I9" si="1">SUM(H6:H8)</f>
        <v>248544980</v>
      </c>
      <c r="I9" s="6">
        <f t="shared" si="1"/>
        <v>66609404</v>
      </c>
    </row>
    <row r="10" spans="1:9" s="3" customFormat="1" ht="15.75" x14ac:dyDescent="0.25">
      <c r="A10" s="33"/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30" t="s">
        <v>83</v>
      </c>
    </row>
    <row r="12" spans="1:9" x14ac:dyDescent="0.25">
      <c r="A12" s="15" t="s">
        <v>49</v>
      </c>
      <c r="B12" s="4">
        <v>-11801469</v>
      </c>
      <c r="C12" s="4">
        <v>-572582186</v>
      </c>
      <c r="D12" s="4">
        <v>-353293034</v>
      </c>
      <c r="E12" s="4">
        <v>116571462</v>
      </c>
      <c r="F12" s="4">
        <v>-188873754</v>
      </c>
      <c r="G12" s="4">
        <v>-7470904</v>
      </c>
      <c r="H12" s="4">
        <v>55984850</v>
      </c>
      <c r="I12" s="4">
        <v>-130360445</v>
      </c>
    </row>
    <row r="13" spans="1:9" x14ac:dyDescent="0.25">
      <c r="A13" s="2" t="s">
        <v>36</v>
      </c>
      <c r="B13" s="4">
        <v>28138751</v>
      </c>
      <c r="C13" s="4">
        <v>12652739</v>
      </c>
      <c r="D13" s="4">
        <v>143176984</v>
      </c>
      <c r="E13" s="4">
        <v>54288951</v>
      </c>
      <c r="F13" s="4">
        <v>73376125</v>
      </c>
      <c r="G13" s="4">
        <v>95225953</v>
      </c>
      <c r="H13" s="4">
        <v>115986316</v>
      </c>
      <c r="I13" s="4">
        <v>140374866</v>
      </c>
    </row>
    <row r="14" spans="1:9" x14ac:dyDescent="0.25">
      <c r="A14" s="2" t="s">
        <v>37</v>
      </c>
      <c r="B14" s="4">
        <v>19160691</v>
      </c>
      <c r="C14" s="4">
        <v>-71283472</v>
      </c>
      <c r="D14" s="4">
        <v>-123870280</v>
      </c>
      <c r="E14" s="4">
        <v>-32222502</v>
      </c>
      <c r="F14" s="4">
        <v>5802368</v>
      </c>
      <c r="G14" s="4">
        <v>-9152999</v>
      </c>
      <c r="H14" s="4">
        <v>85845100</v>
      </c>
      <c r="I14" s="4">
        <v>-17341634</v>
      </c>
    </row>
    <row r="15" spans="1:9" x14ac:dyDescent="0.25">
      <c r="A15" s="2" t="s">
        <v>38</v>
      </c>
      <c r="B15" s="4">
        <v>-1683300</v>
      </c>
      <c r="C15" s="4">
        <v>-93974000</v>
      </c>
      <c r="D15" s="4">
        <v>-6854000</v>
      </c>
      <c r="E15" s="4">
        <v>-1886500</v>
      </c>
      <c r="F15" s="4">
        <v>-47113500</v>
      </c>
      <c r="G15" s="7" t="s">
        <v>28</v>
      </c>
      <c r="H15" s="7">
        <v>262384</v>
      </c>
      <c r="I15" s="7">
        <v>57946947</v>
      </c>
    </row>
    <row r="16" spans="1:9" ht="14.25" customHeight="1" x14ac:dyDescent="0.25">
      <c r="A16" s="24" t="s">
        <v>39</v>
      </c>
      <c r="B16" s="4">
        <v>-356915202</v>
      </c>
      <c r="C16" s="4">
        <v>-161337899</v>
      </c>
      <c r="D16" s="4">
        <v>-534187111</v>
      </c>
      <c r="E16" s="4">
        <v>-368927209</v>
      </c>
      <c r="F16" s="4">
        <v>-281451594</v>
      </c>
      <c r="G16" s="4">
        <v>-352399266</v>
      </c>
      <c r="H16" s="4">
        <v>-182325097</v>
      </c>
      <c r="I16" s="4">
        <v>-301681040</v>
      </c>
    </row>
    <row r="17" spans="1:9" ht="14.25" customHeight="1" x14ac:dyDescent="0.25">
      <c r="A17" s="24" t="s">
        <v>47</v>
      </c>
      <c r="B17" s="4"/>
      <c r="C17" s="4"/>
      <c r="D17" s="4"/>
      <c r="E17" s="4"/>
      <c r="F17" s="4"/>
      <c r="G17" s="4">
        <v>-73309756</v>
      </c>
      <c r="H17" s="4"/>
      <c r="I17" s="4"/>
    </row>
    <row r="18" spans="1:9" ht="30" x14ac:dyDescent="0.25">
      <c r="A18" s="24" t="s">
        <v>44</v>
      </c>
      <c r="B18" s="23"/>
      <c r="C18" s="5">
        <v>36155869</v>
      </c>
      <c r="D18" s="5">
        <v>180652175</v>
      </c>
      <c r="E18" s="5">
        <v>3498893</v>
      </c>
      <c r="F18" s="5">
        <v>1724638</v>
      </c>
      <c r="G18" s="5">
        <v>78539</v>
      </c>
      <c r="H18" s="5">
        <v>3779000</v>
      </c>
      <c r="I18" s="5">
        <v>1167350</v>
      </c>
    </row>
    <row r="19" spans="1:9" x14ac:dyDescent="0.25">
      <c r="A19" s="2" t="s">
        <v>40</v>
      </c>
      <c r="B19" s="23"/>
      <c r="C19" s="4">
        <v>895350</v>
      </c>
      <c r="D19" s="4">
        <v>492443</v>
      </c>
      <c r="E19" s="4">
        <v>9634153</v>
      </c>
      <c r="F19" s="4">
        <v>265338</v>
      </c>
      <c r="G19" s="4">
        <v>2328445</v>
      </c>
      <c r="H19" s="4">
        <v>203490</v>
      </c>
      <c r="I19" s="4"/>
    </row>
    <row r="20" spans="1:9" s="3" customFormat="1" x14ac:dyDescent="0.25">
      <c r="A20" s="31"/>
      <c r="B20" s="6">
        <f>SUM(B12:B19)</f>
        <v>-323100529</v>
      </c>
      <c r="C20" s="6">
        <f t="shared" ref="C20:I20" si="2">SUM(C12:C19)</f>
        <v>-849473599</v>
      </c>
      <c r="D20" s="6">
        <f t="shared" si="2"/>
        <v>-693882823</v>
      </c>
      <c r="E20" s="6">
        <f t="shared" si="2"/>
        <v>-219042752</v>
      </c>
      <c r="F20" s="6">
        <f t="shared" si="2"/>
        <v>-436270379</v>
      </c>
      <c r="G20" s="6">
        <f t="shared" si="2"/>
        <v>-344699988</v>
      </c>
      <c r="H20" s="6">
        <f t="shared" si="2"/>
        <v>79736043</v>
      </c>
      <c r="I20" s="6">
        <f t="shared" si="2"/>
        <v>-249893956</v>
      </c>
    </row>
    <row r="21" spans="1:9" s="3" customFormat="1" x14ac:dyDescent="0.25">
      <c r="A21"/>
      <c r="B21" s="6"/>
      <c r="C21" s="6"/>
      <c r="D21" s="6"/>
      <c r="E21" s="6"/>
      <c r="F21" s="6"/>
      <c r="G21" s="6"/>
      <c r="H21" s="6"/>
      <c r="I21" s="6"/>
    </row>
    <row r="22" spans="1:9" s="3" customFormat="1" x14ac:dyDescent="0.25">
      <c r="A22" s="30" t="s">
        <v>84</v>
      </c>
    </row>
    <row r="23" spans="1:9" x14ac:dyDescent="0.25">
      <c r="A23" s="2" t="s">
        <v>41</v>
      </c>
      <c r="B23" s="4">
        <v>60300000</v>
      </c>
      <c r="C23" s="4">
        <v>1206496314</v>
      </c>
      <c r="D23" s="4">
        <v>1050091315</v>
      </c>
      <c r="E23" s="23" t="s">
        <v>28</v>
      </c>
      <c r="F23" s="4">
        <v>326088000</v>
      </c>
      <c r="G23" s="4"/>
      <c r="H23" s="4"/>
      <c r="I23" s="4">
        <v>999999980</v>
      </c>
    </row>
    <row r="24" spans="1:9" x14ac:dyDescent="0.25">
      <c r="A24" s="36" t="s">
        <v>98</v>
      </c>
      <c r="B24" s="4"/>
      <c r="C24" s="4"/>
      <c r="D24" s="4"/>
      <c r="E24" s="23"/>
      <c r="F24" s="4"/>
      <c r="G24" s="4">
        <v>-18240000</v>
      </c>
      <c r="H24" s="4">
        <v>-125809413</v>
      </c>
      <c r="I24" s="4">
        <v>-31622000</v>
      </c>
    </row>
    <row r="25" spans="1:9" x14ac:dyDescent="0.25">
      <c r="A25" s="36" t="s">
        <v>99</v>
      </c>
      <c r="B25" s="4"/>
      <c r="C25" s="4"/>
      <c r="D25" s="4"/>
      <c r="E25" s="23"/>
      <c r="F25" s="4"/>
      <c r="G25" s="4"/>
      <c r="H25" s="4"/>
      <c r="I25" s="4">
        <v>-26837657</v>
      </c>
    </row>
    <row r="26" spans="1:9" x14ac:dyDescent="0.25">
      <c r="A26" s="2" t="s">
        <v>42</v>
      </c>
      <c r="B26" s="4">
        <v>98070275</v>
      </c>
      <c r="C26" s="4">
        <v>4717625973</v>
      </c>
      <c r="D26" s="4">
        <v>5539633827</v>
      </c>
      <c r="E26" s="4">
        <v>4682908857</v>
      </c>
      <c r="F26" s="4">
        <v>3395829538</v>
      </c>
      <c r="G26" s="4">
        <v>6618853598</v>
      </c>
      <c r="H26" s="4">
        <v>7981487508</v>
      </c>
      <c r="I26" s="4">
        <v>10667243536</v>
      </c>
    </row>
    <row r="27" spans="1:9" x14ac:dyDescent="0.25">
      <c r="A27" s="25" t="s">
        <v>43</v>
      </c>
    </row>
    <row r="28" spans="1:9" x14ac:dyDescent="0.25">
      <c r="A28" s="2" t="s">
        <v>45</v>
      </c>
      <c r="B28" s="4">
        <v>-62634961</v>
      </c>
      <c r="C28" s="4">
        <v>-3467755215</v>
      </c>
      <c r="D28" s="4">
        <v>-5879774363</v>
      </c>
      <c r="E28" s="4">
        <v>-4453493947</v>
      </c>
      <c r="F28" s="4">
        <v>-3069997335</v>
      </c>
      <c r="G28" s="4">
        <v>-5590645027</v>
      </c>
      <c r="H28" s="4">
        <v>-7815593690</v>
      </c>
      <c r="I28" s="4">
        <v>-9891356946</v>
      </c>
    </row>
    <row r="29" spans="1:9" x14ac:dyDescent="0.25">
      <c r="A29" s="2" t="s">
        <v>46</v>
      </c>
      <c r="B29" s="4">
        <v>-91869732</v>
      </c>
      <c r="C29" s="4">
        <v>-206733513</v>
      </c>
      <c r="D29" s="4">
        <v>-307443182</v>
      </c>
      <c r="E29" s="4">
        <v>-204145668</v>
      </c>
      <c r="F29" s="4">
        <v>-366330636</v>
      </c>
      <c r="G29" s="4">
        <v>-405023314</v>
      </c>
      <c r="H29" s="4">
        <v>-460082354</v>
      </c>
      <c r="I29" s="4">
        <v>-631433144</v>
      </c>
    </row>
    <row r="30" spans="1:9" s="3" customFormat="1" x14ac:dyDescent="0.25">
      <c r="A30" s="31"/>
      <c r="B30" s="6">
        <f>SUM(B23:B29)</f>
        <v>3865582</v>
      </c>
      <c r="C30" s="6">
        <f t="shared" ref="C30:I30" si="3">SUM(C23:C29)</f>
        <v>2249633559</v>
      </c>
      <c r="D30" s="6">
        <f t="shared" si="3"/>
        <v>402507597</v>
      </c>
      <c r="E30" s="6">
        <f t="shared" si="3"/>
        <v>25269242</v>
      </c>
      <c r="F30" s="6">
        <f t="shared" si="3"/>
        <v>285589567</v>
      </c>
      <c r="G30" s="6">
        <f t="shared" si="3"/>
        <v>604945257</v>
      </c>
      <c r="H30" s="6">
        <f t="shared" si="3"/>
        <v>-419997949</v>
      </c>
      <c r="I30" s="6">
        <f t="shared" si="3"/>
        <v>1085993769</v>
      </c>
    </row>
    <row r="31" spans="1:9" s="3" customFormat="1" x14ac:dyDescent="0.25">
      <c r="A31"/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s="31" t="s">
        <v>85</v>
      </c>
      <c r="B32" s="6">
        <f>B30+B20+B9</f>
        <v>-70466889</v>
      </c>
      <c r="C32" s="6">
        <f t="shared" ref="C32:I32" si="4">C30+C20+C9</f>
        <v>39650018</v>
      </c>
      <c r="D32" s="6">
        <f t="shared" si="4"/>
        <v>-80115307</v>
      </c>
      <c r="E32" s="6">
        <f t="shared" si="4"/>
        <v>50433191</v>
      </c>
      <c r="F32" s="6">
        <f t="shared" si="4"/>
        <v>-2863584</v>
      </c>
      <c r="G32" s="6">
        <f t="shared" si="4"/>
        <v>332348638</v>
      </c>
      <c r="H32" s="6">
        <f t="shared" si="4"/>
        <v>-91716926</v>
      </c>
      <c r="I32" s="6">
        <f t="shared" si="4"/>
        <v>902709217</v>
      </c>
    </row>
    <row r="33" spans="1:9" x14ac:dyDescent="0.25">
      <c r="A33" s="32" t="s">
        <v>86</v>
      </c>
      <c r="B33" s="4">
        <v>107403462</v>
      </c>
      <c r="C33" s="4">
        <v>206499444</v>
      </c>
      <c r="D33" s="4">
        <v>142227753</v>
      </c>
      <c r="E33" s="4">
        <v>62112446</v>
      </c>
      <c r="F33" s="4">
        <v>112545635</v>
      </c>
      <c r="G33" s="4">
        <v>109682050</v>
      </c>
      <c r="H33" s="4">
        <v>442030688</v>
      </c>
      <c r="I33" s="4">
        <v>350313761</v>
      </c>
    </row>
    <row r="34" spans="1:9" s="3" customFormat="1" x14ac:dyDescent="0.25">
      <c r="A34" s="30" t="s">
        <v>87</v>
      </c>
      <c r="B34" s="6">
        <f>B32+B33</f>
        <v>36936573</v>
      </c>
      <c r="C34" s="6">
        <f t="shared" ref="C34:I34" si="5">C32+C33</f>
        <v>246149462</v>
      </c>
      <c r="D34" s="6">
        <f t="shared" si="5"/>
        <v>62112446</v>
      </c>
      <c r="E34" s="6">
        <f t="shared" si="5"/>
        <v>112545637</v>
      </c>
      <c r="F34" s="6">
        <f t="shared" si="5"/>
        <v>109682051</v>
      </c>
      <c r="G34" s="6">
        <f t="shared" si="5"/>
        <v>442030688</v>
      </c>
      <c r="H34" s="6">
        <f t="shared" si="5"/>
        <v>350313762</v>
      </c>
      <c r="I34" s="6">
        <f t="shared" si="5"/>
        <v>1253022978</v>
      </c>
    </row>
    <row r="35" spans="1:9" x14ac:dyDescent="0.25">
      <c r="A35"/>
    </row>
    <row r="36" spans="1:9" x14ac:dyDescent="0.25">
      <c r="A36" s="30" t="s">
        <v>88</v>
      </c>
      <c r="B36" s="21">
        <f>B9/('1'!B47/10)</f>
        <v>16.5845372</v>
      </c>
      <c r="C36" s="21">
        <f>C9/('1'!C47/10)</f>
        <v>-31.291728572124814</v>
      </c>
      <c r="D36" s="21">
        <f>D9/('1'!D47/10)</f>
        <v>4.8589781224230659</v>
      </c>
      <c r="E36" s="21">
        <f>E9/('1'!E47/10)</f>
        <v>3.7445027661410131</v>
      </c>
      <c r="F36" s="21">
        <f>F9/('1'!F47/10)</f>
        <v>1.5691363540627365</v>
      </c>
      <c r="G36" s="21">
        <f>G9/('1'!G47/10)</f>
        <v>0.76540481159814566</v>
      </c>
      <c r="H36" s="21">
        <f>H9/('1'!H47/10)</f>
        <v>2.6383999281720785</v>
      </c>
      <c r="I36" s="21">
        <f>I9/('1'!I47/10)</f>
        <v>0.61599362172246919</v>
      </c>
    </row>
    <row r="37" spans="1:9" x14ac:dyDescent="0.25">
      <c r="A37" s="30" t="s">
        <v>89</v>
      </c>
      <c r="B37" s="4">
        <f>'1'!B47/10</f>
        <v>15000000</v>
      </c>
      <c r="C37" s="4">
        <f>'1'!C47/10</f>
        <v>43478261</v>
      </c>
      <c r="D37" s="4">
        <f>'1'!D47/10</f>
        <v>43478261</v>
      </c>
      <c r="E37" s="4">
        <f>'1'!E47/10</f>
        <v>65217391</v>
      </c>
      <c r="F37" s="4">
        <f>'1'!F47/10</f>
        <v>94202921</v>
      </c>
      <c r="G37" s="4">
        <f>'1'!G47/10</f>
        <v>94202921</v>
      </c>
      <c r="H37" s="4">
        <f>'1'!H47/10</f>
        <v>94202921</v>
      </c>
      <c r="I37" s="4">
        <f>'1'!I47/10</f>
        <v>108133269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C14" sqref="C14"/>
    </sheetView>
  </sheetViews>
  <sheetFormatPr defaultRowHeight="15" x14ac:dyDescent="0.25"/>
  <sheetData>
    <row r="1" spans="1:8" s="2" customFormat="1" x14ac:dyDescent="0.25">
      <c r="A1" s="3" t="s">
        <v>52</v>
      </c>
      <c r="B1"/>
      <c r="C1"/>
      <c r="D1"/>
      <c r="E1"/>
      <c r="F1"/>
      <c r="G1"/>
      <c r="H1"/>
    </row>
    <row r="2" spans="1:8" s="2" customFormat="1" x14ac:dyDescent="0.25">
      <c r="A2" s="3" t="s">
        <v>50</v>
      </c>
      <c r="B2"/>
      <c r="C2"/>
      <c r="D2"/>
      <c r="E2"/>
      <c r="F2"/>
      <c r="G2"/>
      <c r="H2"/>
    </row>
    <row r="3" spans="1:8" s="2" customFormat="1" x14ac:dyDescent="0.25">
      <c r="A3" s="3" t="s">
        <v>51</v>
      </c>
      <c r="B3"/>
      <c r="C3"/>
      <c r="D3"/>
      <c r="E3"/>
      <c r="F3"/>
      <c r="G3"/>
      <c r="H3"/>
    </row>
    <row r="4" spans="1:8" s="2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/>
    </row>
    <row r="5" spans="1:8" x14ac:dyDescent="0.25">
      <c r="A5" t="s">
        <v>90</v>
      </c>
      <c r="B5" s="34">
        <f>'2'!B24/'1'!B24</f>
        <v>2.8879243278099345E-2</v>
      </c>
      <c r="C5" s="34">
        <f>'2'!C24/'1'!C24</f>
        <v>1.8015695059670676E-2</v>
      </c>
      <c r="D5" s="34">
        <f>'2'!D24/'1'!D24</f>
        <v>3.7127521260213132E-2</v>
      </c>
      <c r="E5" s="34">
        <f>'2'!E24/'1'!E24</f>
        <v>3.1194341848649845E-2</v>
      </c>
      <c r="F5" s="34">
        <f>'2'!F24/'1'!F24</f>
        <v>2.8985047611614485E-2</v>
      </c>
      <c r="G5" s="34">
        <f>'2'!G24/'1'!G24</f>
        <v>2.8394597928144322E-2</v>
      </c>
      <c r="H5" s="35"/>
    </row>
    <row r="6" spans="1:8" x14ac:dyDescent="0.25">
      <c r="A6" t="s">
        <v>91</v>
      </c>
      <c r="B6" s="34">
        <f>'2'!B24/'1'!B52</f>
        <v>6.4115533593847113E-2</v>
      </c>
      <c r="C6" s="34">
        <f>'2'!C24/'1'!C52</f>
        <v>4.7232479048903056E-2</v>
      </c>
      <c r="D6" s="34">
        <f>'2'!D24/'1'!D52</f>
        <v>0.10653131851810028</v>
      </c>
      <c r="E6" s="34">
        <f>'2'!E24/'1'!E52</f>
        <v>8.0529290693085148E-2</v>
      </c>
      <c r="F6" s="34">
        <f>'2'!F24/'1'!F52</f>
        <v>7.3298083206340209E-2</v>
      </c>
      <c r="G6" s="34">
        <f>'2'!G24/'1'!G52</f>
        <v>7.4683232038549222E-2</v>
      </c>
      <c r="H6" s="35"/>
    </row>
    <row r="7" spans="1:8" x14ac:dyDescent="0.25">
      <c r="A7" t="s">
        <v>92</v>
      </c>
      <c r="B7" s="34">
        <f>'1'!B30/'1'!B52</f>
        <v>0.22865312320138378</v>
      </c>
      <c r="C7" s="34">
        <f>'1'!C30/'1'!C52</f>
        <v>0.44588123328188589</v>
      </c>
      <c r="D7" s="34">
        <f>'1'!D30/'1'!D52</f>
        <v>0.5084538896314168</v>
      </c>
      <c r="E7" s="34">
        <f>'1'!E30/'1'!E52</f>
        <v>0.3806581108333762</v>
      </c>
      <c r="F7" s="34">
        <f>'1'!F30/'1'!F52</f>
        <v>0.39145544712431868</v>
      </c>
      <c r="G7" s="34">
        <f>'1'!G30/'1'!G52</f>
        <v>0.45056871616534455</v>
      </c>
      <c r="H7" s="35"/>
    </row>
    <row r="8" spans="1:8" x14ac:dyDescent="0.25">
      <c r="A8" t="s">
        <v>93</v>
      </c>
      <c r="B8" s="34">
        <f>'1'!B22/'1'!B44</f>
        <v>0.91869971594521893</v>
      </c>
      <c r="C8" s="34">
        <f>'1'!C22/'1'!C44</f>
        <v>1.4452035107855465</v>
      </c>
      <c r="D8" s="34">
        <f>'1'!D22/'1'!D44</f>
        <v>1.1898045525128327</v>
      </c>
      <c r="E8" s="34">
        <f>'1'!E22/'1'!E44</f>
        <v>1.3387937059512958</v>
      </c>
      <c r="F8" s="34">
        <f>'1'!F22/'1'!F44</f>
        <v>1.2230705431297748</v>
      </c>
      <c r="G8" s="34">
        <f>'1'!G22/'1'!G44</f>
        <v>1.3361027688673903</v>
      </c>
      <c r="H8" s="35"/>
    </row>
    <row r="9" spans="1:8" x14ac:dyDescent="0.25">
      <c r="A9" t="s">
        <v>94</v>
      </c>
      <c r="B9" s="34">
        <f>'2'!B24/'2'!B5</f>
        <v>4.3374535764210624E-2</v>
      </c>
      <c r="C9" s="34">
        <f>'2'!C24/'2'!C5</f>
        <v>5.1432226704580829E-2</v>
      </c>
      <c r="D9" s="34">
        <f>'2'!D24/'2'!D5</f>
        <v>7.1896571237927462E-2</v>
      </c>
      <c r="E9" s="34">
        <f>'2'!E24/'2'!E5</f>
        <v>7.7413364394556303E-2</v>
      </c>
      <c r="F9" s="34">
        <f>'2'!F24/'2'!F5</f>
        <v>7.0143154171601538E-2</v>
      </c>
      <c r="G9" s="34">
        <f>'2'!G24/'2'!G5</f>
        <v>6.0335108314438633E-2</v>
      </c>
      <c r="H9" s="35"/>
    </row>
    <row r="10" spans="1:8" x14ac:dyDescent="0.25">
      <c r="A10" t="s">
        <v>95</v>
      </c>
      <c r="B10" s="34">
        <f>'2'!B16/'2'!B5</f>
        <v>5.2379666801297013E-2</v>
      </c>
      <c r="C10" s="34">
        <f>'2'!C16/'2'!C5</f>
        <v>7.0746483992254444E-2</v>
      </c>
      <c r="D10" s="34">
        <f>'2'!D16/'2'!D5</f>
        <v>0.10495373968772193</v>
      </c>
      <c r="E10" s="34">
        <f>'2'!E16/'2'!E5</f>
        <v>0.1044027273741419</v>
      </c>
      <c r="F10" s="34">
        <f>'2'!F16/'2'!F5</f>
        <v>0.10810342810965481</v>
      </c>
      <c r="G10" s="34">
        <f>'2'!G16/'2'!G5</f>
        <v>9.0617154826387949E-2</v>
      </c>
      <c r="H10" s="35"/>
    </row>
    <row r="11" spans="1:8" x14ac:dyDescent="0.25">
      <c r="A11" t="s">
        <v>96</v>
      </c>
      <c r="B11" s="34">
        <f>'2'!B24/('1'!B30+'1'!B52)</f>
        <v>5.2183592246758316E-2</v>
      </c>
      <c r="C11" s="34">
        <f>'2'!C24/('1'!C30+'1'!C52)</f>
        <v>3.2666914793336083E-2</v>
      </c>
      <c r="D11" s="34">
        <f>'2'!D24/('1'!D30+'1'!D52)</f>
        <v>7.0622853804388194E-2</v>
      </c>
      <c r="E11" s="34">
        <f>'2'!E24/('1'!E30+'1'!E52)</f>
        <v>5.8326742921516628E-2</v>
      </c>
      <c r="F11" s="34">
        <f>'2'!F24/('1'!F30+'1'!F52)</f>
        <v>5.2677276414292151E-2</v>
      </c>
      <c r="G11" s="34">
        <f>'2'!G24/('1'!G30+'1'!G52)</f>
        <v>5.148548373218631E-2</v>
      </c>
      <c r="H1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</cp:lastModifiedBy>
  <dcterms:created xsi:type="dcterms:W3CDTF">2018-08-09T09:13:08Z</dcterms:created>
  <dcterms:modified xsi:type="dcterms:W3CDTF">2020-04-11T14:44:45Z</dcterms:modified>
</cp:coreProperties>
</file>