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I35" i="2" l="1"/>
  <c r="G5" i="4" l="1"/>
  <c r="G6" i="4"/>
  <c r="G7" i="4"/>
  <c r="H46" i="3"/>
  <c r="G44" i="3"/>
  <c r="H35" i="3"/>
  <c r="H28" i="3"/>
  <c r="H17" i="3"/>
  <c r="H6" i="3"/>
  <c r="H5" i="3" s="1"/>
  <c r="H45" i="3" s="1"/>
  <c r="I37" i="2"/>
  <c r="I36" i="2"/>
  <c r="I32" i="2"/>
  <c r="I31" i="2"/>
  <c r="I26" i="2"/>
  <c r="I13" i="2"/>
  <c r="I25" i="2" s="1"/>
  <c r="I6" i="2"/>
  <c r="I5" i="2" s="1"/>
  <c r="H41" i="3" l="1"/>
  <c r="H44" i="3" s="1"/>
  <c r="H46" i="1"/>
  <c r="H35" i="1"/>
  <c r="H27" i="1"/>
  <c r="H24" i="1" s="1"/>
  <c r="H16" i="1"/>
  <c r="H13" i="1"/>
  <c r="H5" i="1" s="1"/>
  <c r="G8" i="4" s="1"/>
  <c r="H9" i="1"/>
  <c r="H6" i="1"/>
  <c r="G9" i="4" l="1"/>
  <c r="H45" i="1"/>
  <c r="H23" i="1"/>
  <c r="G46" i="1"/>
  <c r="C46" i="1"/>
  <c r="D46" i="1"/>
  <c r="E46" i="1"/>
  <c r="F46" i="1"/>
  <c r="B46" i="1"/>
  <c r="H32" i="2" l="1"/>
  <c r="E28" i="3"/>
  <c r="E45" i="3" s="1"/>
  <c r="E44" i="3"/>
  <c r="F44" i="3"/>
  <c r="D44" i="3"/>
  <c r="C44" i="3"/>
  <c r="B44" i="3"/>
  <c r="B28" i="3"/>
  <c r="B45" i="3" s="1"/>
  <c r="B17" i="3"/>
  <c r="D35" i="3" l="1"/>
  <c r="E35" i="3"/>
  <c r="F35" i="3"/>
  <c r="G35" i="3"/>
  <c r="D28" i="3"/>
  <c r="D45" i="3" s="1"/>
  <c r="F28" i="3"/>
  <c r="F45" i="3" s="1"/>
  <c r="G28" i="3"/>
  <c r="G45" i="3" s="1"/>
  <c r="D17" i="3"/>
  <c r="E17" i="3"/>
  <c r="F17" i="3"/>
  <c r="G17" i="3"/>
  <c r="D6" i="3"/>
  <c r="D5" i="3" s="1"/>
  <c r="E6" i="3"/>
  <c r="E5" i="3" s="1"/>
  <c r="F6" i="3"/>
  <c r="F5" i="3" s="1"/>
  <c r="G6" i="3"/>
  <c r="G5" i="3" s="1"/>
  <c r="C35" i="3"/>
  <c r="C28" i="3"/>
  <c r="C45" i="3" s="1"/>
  <c r="C17" i="3"/>
  <c r="C6" i="3"/>
  <c r="B35" i="3"/>
  <c r="B6" i="3"/>
  <c r="G32" i="2"/>
  <c r="E32" i="2"/>
  <c r="D32" i="2"/>
  <c r="C32" i="2"/>
  <c r="F32" i="2"/>
  <c r="D26" i="2"/>
  <c r="D13" i="2"/>
  <c r="D6" i="2"/>
  <c r="H26" i="2"/>
  <c r="G26" i="2"/>
  <c r="F26" i="2"/>
  <c r="E26" i="2"/>
  <c r="H13" i="2"/>
  <c r="G13" i="2"/>
  <c r="F13" i="2"/>
  <c r="E13" i="2"/>
  <c r="H6" i="2"/>
  <c r="G6" i="2"/>
  <c r="F6" i="2"/>
  <c r="D5" i="4" s="1"/>
  <c r="E6" i="2"/>
  <c r="C26" i="2"/>
  <c r="C13" i="2"/>
  <c r="C6" i="2"/>
  <c r="C5" i="2" s="1"/>
  <c r="D27" i="1"/>
  <c r="D24" i="1" s="1"/>
  <c r="D23" i="1" s="1"/>
  <c r="C35" i="1"/>
  <c r="D35" i="1"/>
  <c r="E35" i="1"/>
  <c r="F35" i="1"/>
  <c r="G35" i="1"/>
  <c r="C27" i="1"/>
  <c r="C24" i="1" s="1"/>
  <c r="E27" i="1"/>
  <c r="E24" i="1" s="1"/>
  <c r="E23" i="1" s="1"/>
  <c r="F27" i="1"/>
  <c r="F24" i="1" s="1"/>
  <c r="F23" i="1" s="1"/>
  <c r="G27" i="1"/>
  <c r="C16" i="1"/>
  <c r="D16" i="1"/>
  <c r="E16" i="1"/>
  <c r="F16" i="1"/>
  <c r="G16" i="1"/>
  <c r="C13" i="1"/>
  <c r="D13" i="1"/>
  <c r="E13" i="1"/>
  <c r="F13" i="1"/>
  <c r="G13" i="1"/>
  <c r="C9" i="1"/>
  <c r="D9" i="1"/>
  <c r="E9" i="1"/>
  <c r="F9" i="1"/>
  <c r="G9" i="1"/>
  <c r="C6" i="1"/>
  <c r="D6" i="1"/>
  <c r="E6" i="1"/>
  <c r="F6" i="1"/>
  <c r="G6" i="1"/>
  <c r="B35" i="1"/>
  <c r="B45" i="1" s="1"/>
  <c r="C23" i="1" l="1"/>
  <c r="C5" i="3"/>
  <c r="F5" i="2"/>
  <c r="F25" i="2" s="1"/>
  <c r="C25" i="2"/>
  <c r="C31" i="2" s="1"/>
  <c r="G5" i="2"/>
  <c r="G25" i="2" s="1"/>
  <c r="E5" i="4"/>
  <c r="H5" i="2"/>
  <c r="H25" i="2" s="1"/>
  <c r="F5" i="4"/>
  <c r="E5" i="2"/>
  <c r="E25" i="2" s="1"/>
  <c r="C6" i="4" s="1"/>
  <c r="C5" i="4"/>
  <c r="D5" i="2"/>
  <c r="D25" i="2" s="1"/>
  <c r="D31" i="2" s="1"/>
  <c r="D35" i="2" s="1"/>
  <c r="C9" i="4" s="1"/>
  <c r="B5" i="4"/>
  <c r="G24" i="1"/>
  <c r="G23" i="1" s="1"/>
  <c r="F5" i="1"/>
  <c r="E5" i="1"/>
  <c r="D5" i="1"/>
  <c r="G5" i="1"/>
  <c r="C5" i="1"/>
  <c r="G45" i="1"/>
  <c r="F45" i="1"/>
  <c r="E45" i="1"/>
  <c r="C45" i="1"/>
  <c r="D45" i="1"/>
  <c r="C35" i="2"/>
  <c r="C36" i="2" s="1"/>
  <c r="B5" i="3"/>
  <c r="B27" i="1"/>
  <c r="B16" i="1"/>
  <c r="B13" i="1"/>
  <c r="B9" i="1"/>
  <c r="B6" i="1"/>
  <c r="B9" i="4" l="1"/>
  <c r="D36" i="2"/>
  <c r="B8" i="4"/>
  <c r="B6" i="4"/>
  <c r="H31" i="2"/>
  <c r="H35" i="2" s="1"/>
  <c r="F6" i="4"/>
  <c r="F31" i="2"/>
  <c r="F35" i="2" s="1"/>
  <c r="E9" i="4" s="1"/>
  <c r="D6" i="4"/>
  <c r="G31" i="2"/>
  <c r="G35" i="2" s="1"/>
  <c r="F9" i="4" s="1"/>
  <c r="E6" i="4"/>
  <c r="B7" i="4"/>
  <c r="B24" i="1"/>
  <c r="B23" i="1" s="1"/>
  <c r="B5" i="1"/>
  <c r="E31" i="2"/>
  <c r="E35" i="2" s="1"/>
  <c r="D9" i="4" s="1"/>
  <c r="D8" i="4" l="1"/>
  <c r="F36" i="2"/>
  <c r="C8" i="4"/>
  <c r="E36" i="2"/>
  <c r="G36" i="2"/>
  <c r="F8" i="4"/>
  <c r="D7" i="4"/>
  <c r="C7" i="4"/>
  <c r="E7" i="4"/>
  <c r="E8" i="4"/>
  <c r="F7" i="4"/>
</calcChain>
</file>

<file path=xl/sharedStrings.xml><?xml version="1.0" encoding="utf-8"?>
<sst xmlns="http://schemas.openxmlformats.org/spreadsheetml/2006/main" count="224" uniqueCount="129">
  <si>
    <t>Cash</t>
  </si>
  <si>
    <t>In hand (including foreign currencies)</t>
  </si>
  <si>
    <t>Balance with Bangladesh Bank and its agent banks 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</si>
  <si>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</si>
  <si>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</si>
  <si>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</si>
  <si>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</si>
  <si>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</si>
  <si>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</si>
  <si>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Loans, cash credit, overdrafts etc./investments</t>
  </si>
  <si>
    <t>Bills purchased and discounted</t>
  </si>
  <si>
    <t>Liabilities</t>
  </si>
  <si>
    <t>Bills payable</t>
  </si>
  <si>
    <t>Bearer certificates of deposit</t>
  </si>
  <si>
    <t>Other deposits</t>
  </si>
  <si>
    <t>Paid up capital</t>
  </si>
  <si>
    <t>Statutory reserve</t>
  </si>
  <si>
    <t>Foreign currency translation reserve</t>
  </si>
  <si>
    <t>Retained earnings</t>
  </si>
  <si>
    <t>Non-controlling interest</t>
  </si>
  <si>
    <t xml:space="preserve">As at 31 December </t>
  </si>
  <si>
    <t>As at 31 December</t>
  </si>
  <si>
    <t>Net interest income/net profit on investments</t>
  </si>
  <si>
    <t>Investment income</t>
  </si>
  <si>
    <t>Commission, exchange and brokerage</t>
  </si>
  <si>
    <t>Other operating income</t>
  </si>
  <si>
    <t>Rent, taxes, insurance, electricity etc.</t>
  </si>
  <si>
    <t>Postage, stamp, telecommunication etc.</t>
  </si>
  <si>
    <t>Stationery, printing, advertisements etc.</t>
  </si>
  <si>
    <t>Managing Director’s salary and fees</t>
  </si>
  <si>
    <t>Directors’ fees and expenses</t>
  </si>
  <si>
    <t>Auditors’ fees</t>
  </si>
  <si>
    <t>Charges on loan losses</t>
  </si>
  <si>
    <t>Depreciation and repair of bank’s assets</t>
  </si>
  <si>
    <t>Other expenses</t>
  </si>
  <si>
    <t>Provision for diminution in value of investments</t>
  </si>
  <si>
    <t>Other provisions</t>
  </si>
  <si>
    <t>Earnings per share (par value Taka 10)</t>
  </si>
  <si>
    <t>Interest receipts in cash</t>
  </si>
  <si>
    <t>Interest payments</t>
  </si>
  <si>
    <t>Dividend receipts</t>
  </si>
  <si>
    <t>Recoveries on Loans previously written-off</t>
  </si>
  <si>
    <t>Cash payments to employees</t>
  </si>
  <si>
    <t>Cash payments to suppliers</t>
  </si>
  <si>
    <t>Income taxes paid</t>
  </si>
  <si>
    <t>Receipts from other operating activities</t>
  </si>
  <si>
    <t>Payments for other operating activities</t>
  </si>
  <si>
    <t>Increase / (decrease) in operating assets and liabilities</t>
  </si>
  <si>
    <t>Loans &amp; advances to customers</t>
  </si>
  <si>
    <t>Other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</si>
  <si>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</si>
  <si>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</si>
  <si>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</si>
  <si>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</si>
  <si>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</si>
  <si>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Dividends paid</t>
  </si>
  <si>
    <t>-</t>
  </si>
  <si>
    <t>Share money deposit</t>
  </si>
  <si>
    <t>General reserve</t>
  </si>
  <si>
    <t>Asset revaluation reserve</t>
  </si>
  <si>
    <t>Revaluation reserve for securities</t>
  </si>
  <si>
    <t>Current and other accounts, etc.</t>
  </si>
  <si>
    <t>Savings deposits</t>
  </si>
  <si>
    <t>Fixed deposits</t>
  </si>
  <si>
    <t>Rupali Bank Limited</t>
  </si>
  <si>
    <t>Interest income</t>
  </si>
  <si>
    <t>Salary and allowances</t>
  </si>
  <si>
    <t>Legal and professional expenses</t>
  </si>
  <si>
    <t>Provision for loans and advances</t>
  </si>
  <si>
    <t>Provision for off-balance sheet exposures</t>
  </si>
  <si>
    <t>Current tax</t>
  </si>
  <si>
    <t>Deferred tax</t>
  </si>
  <si>
    <t>Less: Interest paid on deposits and borrowings etc.</t>
  </si>
  <si>
    <t>Fees, commission, brokerage etc.</t>
  </si>
  <si>
    <t>Statutory deposit</t>
  </si>
  <si>
    <t>Purchase/sales of trading securities</t>
  </si>
  <si>
    <t>Other Liabilities accounts of customers</t>
  </si>
  <si>
    <t>Trading liabillities</t>
  </si>
  <si>
    <t>Purchase of property, plant and equipments</t>
  </si>
  <si>
    <t>Payments against lease obligation/ FDR</t>
  </si>
  <si>
    <t>Proceeds from sale of property, plant and equipments</t>
  </si>
  <si>
    <t>Investment in subsuduary</t>
  </si>
  <si>
    <t>Payment of long term borrowing</t>
  </si>
  <si>
    <t>Borrowing from other banks and financial institiution and agents</t>
  </si>
  <si>
    <t>Reciepts from issue of laon capital and debt securuties</t>
  </si>
  <si>
    <t>Loans &amp; advances to other banks</t>
  </si>
  <si>
    <t>Operating Margin</t>
  </si>
  <si>
    <t>Net Margin</t>
  </si>
  <si>
    <t>Capital to Risk Weighted Assets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</si>
  <si>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</si>
  <si>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</si>
  <si>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</si>
  <si>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</si>
  <si>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Non-Banking Assets</t>
  </si>
  <si>
    <t>Liabilities and Capital</t>
  </si>
  <si>
    <t>Deposits and Other Accounts</t>
  </si>
  <si>
    <t>Borrowings from Other Banks, Financial Institutions and Agents</t>
  </si>
  <si>
    <t>Subordinated Bond</t>
  </si>
  <si>
    <t>Shareholders’ Equity</t>
  </si>
  <si>
    <t>Net assets value per share</t>
  </si>
  <si>
    <t>Shares to calculate NAVPS</t>
  </si>
  <si>
    <t>Operating Income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</si>
  <si>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</si>
  <si>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</si>
  <si>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</si>
  <si>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</si>
  <si>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</si>
  <si>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</si>
  <si>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Shares to Calculate EPS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</si>
  <si>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</si>
  <si>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</si>
  <si>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</si>
  <si>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</si>
  <si>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</si>
  <si>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Net Cash Flows - Operating Activities</t>
  </si>
  <si>
    <t>Operating profit before changes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</si>
  <si>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</si>
  <si>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</si>
  <si>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</si>
  <si>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</si>
  <si>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</si>
  <si>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</si>
  <si>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</si>
  <si>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</si>
  <si>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</si>
  <si>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Capital Injection</t>
  </si>
  <si>
    <t>Balance Sheet</t>
  </si>
  <si>
    <t>Income Statement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</si>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</sst>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3" fontId="1" fillId="0" borderId="0" xfId="0" applyNumberFormat="1" applyFont="1" applyFill="1"/>
    <xf numFmtId="0" fontId="0" fillId="0" borderId="0" xfId="0" applyFill="1"/>
    <xf numFmtId="3" fontId="0" fillId="0" borderId="0" xfId="0" applyNumberFormat="1" applyFill="1"/>
    <xf numFmtId="3" fontId="1" fillId="0" borderId="0" xfId="0" applyNumberFormat="1" applyFont="1" applyBorder="1"/>
    <xf numFmtId="3" fontId="1" fillId="0" borderId="0" xfId="0" applyNumberFormat="1" applyFon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0" borderId="0" xfId="0" applyFont="1"/>
    <xf numFmtId="10" fontId="0" fillId="0" borderId="0" xfId="2" applyNumberFormat="1" applyFont="1"/>
    <xf numFmtId="10" fontId="0" fillId="0" borderId="0" xfId="0" applyNumberFormat="1"/>
    <xf numFmtId="0" fontId="1" fillId="0" borderId="2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0" xfId="0" applyFont="1" applyFill="1" applyAlignment="1">
      <alignment horizontal="right"/>
    </xf>
    <xf numFmtId="0" fontId="1" fillId="0" borderId="2" xfId="0" applyFont="1" applyBorder="1"/>
    <xf numFmtId="43" fontId="1" fillId="0" borderId="0" xfId="0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1" fillId="0" borderId="1" xfId="0" applyFont="1" applyBorder="1"/>
    <xf numFmtId="164" fontId="1" fillId="0" borderId="0" xfId="1" applyNumberFormat="1" applyFont="1"/>
    <xf numFmtId="164" fontId="1" fillId="0" borderId="0" xfId="1" applyNumberFormat="1" applyFont="1" applyFill="1"/>
    <xf numFmtId="0" fontId="4" fillId="0" borderId="1" xfId="0" applyFont="1" applyBorder="1"/>
    <xf numFmtId="0" fontId="0" fillId="0" borderId="0" xfId="0" applyAlignment="1">
      <alignment wrapText="1"/>
    </xf>
    <xf numFmtId="164" fontId="0" fillId="0" borderId="0" xfId="1" applyNumberFormat="1" applyFont="1"/>
    <xf numFmtId="164" fontId="1" fillId="0" borderId="0" xfId="1" applyNumberFormat="1" applyFont="1" applyBorder="1" applyAlignment="1">
      <alignment horizontal="right"/>
    </xf>
    <xf numFmtId="164" fontId="0" fillId="0" borderId="0" xfId="1" applyNumberFormat="1" applyFont="1" applyAlignment="1">
      <alignment horizontal="right"/>
    </xf>
    <xf numFmtId="164" fontId="1" fillId="0" borderId="1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xSplit="1" ySplit="4" topLeftCell="H23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73.42578125" bestFit="1" customWidth="1"/>
    <col min="2" max="3" width="15.28515625" bestFit="1" customWidth="1"/>
    <col min="4" max="4" width="15.28515625" style="6" bestFit="1" customWidth="1"/>
    <col min="5" max="7" width="15.28515625" bestFit="1" customWidth="1"/>
    <col min="8" max="8" width="14.85546875" bestFit="1" customWidth="1"/>
    <col min="9" max="9" width="12" bestFit="1" customWidth="1"/>
  </cols>
  <sheetData>
    <row r="1" spans="1:8" x14ac:dyDescent="0.25">
      <c r="A1" s="1" t="s">
        <v>64</v>
      </c>
    </row>
    <row r="2" spans="1:8" x14ac:dyDescent="0.25">
      <c r="A2" s="1" t="s">
        <v>126</v>
      </c>
    </row>
    <row r="3" spans="1:8" x14ac:dyDescent="0.25">
      <c r="A3" t="s">
        <v>21</v>
      </c>
    </row>
    <row r="4" spans="1:8" x14ac:dyDescent="0.25">
      <c r="B4">
        <v>2012</v>
      </c>
      <c r="C4">
        <v>2013</v>
      </c>
      <c r="D4" s="6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25" t="s">
        <v>89</v>
      </c>
      <c r="B5" s="19">
        <f>SUM(B6,B9,B12,B13,B16,B19,B20,B21)</f>
        <v>173078549514</v>
      </c>
      <c r="C5" s="19">
        <f t="shared" ref="C5:H5" si="0">SUM(C6,C9,C12,C13,C16,C19,C20,C21)</f>
        <v>216466309667</v>
      </c>
      <c r="D5" s="19">
        <f t="shared" si="0"/>
        <v>268380486569</v>
      </c>
      <c r="E5" s="19">
        <f t="shared" si="0"/>
        <v>301290097945</v>
      </c>
      <c r="F5" s="19">
        <f t="shared" si="0"/>
        <v>334563649909</v>
      </c>
      <c r="G5" s="19">
        <f t="shared" si="0"/>
        <v>382903473581</v>
      </c>
      <c r="H5" s="19">
        <f t="shared" si="0"/>
        <v>463976851114</v>
      </c>
    </row>
    <row r="6" spans="1:8" x14ac:dyDescent="0.25">
      <c r="A6" s="26" t="s">
        <v>0</v>
      </c>
      <c r="B6" s="8">
        <f t="shared" ref="B6:H6" si="1">SUM(B7:B8)</f>
        <v>11510020173</v>
      </c>
      <c r="C6" s="8">
        <f t="shared" si="1"/>
        <v>12054328605</v>
      </c>
      <c r="D6" s="9">
        <f t="shared" si="1"/>
        <v>16186146349</v>
      </c>
      <c r="E6" s="8">
        <f t="shared" si="1"/>
        <v>19825074817</v>
      </c>
      <c r="F6" s="8">
        <f t="shared" si="1"/>
        <v>21913168530</v>
      </c>
      <c r="G6" s="8">
        <f t="shared" si="1"/>
        <v>25258813250</v>
      </c>
      <c r="H6" s="8">
        <f t="shared" si="1"/>
        <v>23823245030</v>
      </c>
    </row>
    <row r="7" spans="1:8" x14ac:dyDescent="0.25">
      <c r="A7" t="s">
        <v>1</v>
      </c>
      <c r="B7" s="2">
        <v>1949238846</v>
      </c>
      <c r="C7" s="2">
        <v>2691858851</v>
      </c>
      <c r="D7" s="7">
        <v>1920451477</v>
      </c>
      <c r="E7" s="2">
        <v>2005861674</v>
      </c>
      <c r="F7" s="2">
        <v>2029132196</v>
      </c>
      <c r="G7" s="2">
        <v>2278540035</v>
      </c>
      <c r="H7" s="2">
        <v>2327632394</v>
      </c>
    </row>
    <row r="8" spans="1:8" x14ac:dyDescent="0.25">
      <c r="A8" s="36" t="s">
        <v>2</v>
      </c>
      <c r="B8" s="2">
        <v>9560781327</v>
      </c>
      <c r="C8" s="2">
        <v>9362469754</v>
      </c>
      <c r="D8" s="7">
        <v>14265694872</v>
      </c>
      <c r="E8" s="2">
        <v>17819213143</v>
      </c>
      <c r="F8" s="2">
        <v>19884036334</v>
      </c>
      <c r="G8" s="2">
        <v>22980273215</v>
      </c>
      <c r="H8" s="2">
        <v>21495612636</v>
      </c>
    </row>
    <row r="9" spans="1:8" x14ac:dyDescent="0.25">
      <c r="A9" s="27" t="s">
        <v>90</v>
      </c>
      <c r="B9" s="8">
        <f t="shared" ref="B9:H9" si="2">SUM(B10:B11)</f>
        <v>10305659541</v>
      </c>
      <c r="C9" s="8">
        <f t="shared" si="2"/>
        <v>21923640012</v>
      </c>
      <c r="D9" s="9">
        <f t="shared" si="2"/>
        <v>22386525503</v>
      </c>
      <c r="E9" s="8">
        <f t="shared" si="2"/>
        <v>19574532656</v>
      </c>
      <c r="F9" s="8">
        <f t="shared" si="2"/>
        <v>22994023688</v>
      </c>
      <c r="G9" s="8">
        <f t="shared" si="2"/>
        <v>46983534979</v>
      </c>
      <c r="H9" s="8">
        <f t="shared" si="2"/>
        <v>65331294542</v>
      </c>
    </row>
    <row r="10" spans="1:8" x14ac:dyDescent="0.25">
      <c r="A10" t="s">
        <v>3</v>
      </c>
      <c r="B10" s="2">
        <v>9852576262</v>
      </c>
      <c r="C10" s="2">
        <v>21422033435</v>
      </c>
      <c r="D10" s="7">
        <v>21901628266</v>
      </c>
      <c r="E10" s="2">
        <v>19293465255</v>
      </c>
      <c r="F10" s="2">
        <v>22798900000</v>
      </c>
      <c r="G10" s="2">
        <v>46848900000</v>
      </c>
      <c r="H10" s="2">
        <v>64000012500</v>
      </c>
    </row>
    <row r="11" spans="1:8" x14ac:dyDescent="0.25">
      <c r="A11" t="s">
        <v>4</v>
      </c>
      <c r="B11" s="2">
        <v>453083279</v>
      </c>
      <c r="C11" s="2">
        <v>501606577</v>
      </c>
      <c r="D11" s="7">
        <v>484897237</v>
      </c>
      <c r="E11" s="2">
        <v>281067401</v>
      </c>
      <c r="F11" s="2">
        <v>195123688</v>
      </c>
      <c r="G11" s="2">
        <v>134634979</v>
      </c>
      <c r="H11" s="2">
        <v>1331282042</v>
      </c>
    </row>
    <row r="12" spans="1:8" x14ac:dyDescent="0.25">
      <c r="A12" s="27" t="s">
        <v>5</v>
      </c>
      <c r="B12" s="3">
        <v>4450000000</v>
      </c>
      <c r="C12" s="3">
        <v>8650000000</v>
      </c>
      <c r="D12" s="5">
        <v>5030000000</v>
      </c>
      <c r="E12" s="3">
        <v>6140000000</v>
      </c>
      <c r="F12" s="3">
        <v>2430000000</v>
      </c>
      <c r="G12" s="3" t="s">
        <v>56</v>
      </c>
      <c r="H12" s="2">
        <v>5240000000</v>
      </c>
    </row>
    <row r="13" spans="1:8" x14ac:dyDescent="0.25">
      <c r="A13" s="27" t="s">
        <v>6</v>
      </c>
      <c r="B13" s="8">
        <f t="shared" ref="B13:H13" si="3">SUM(B14:B15)</f>
        <v>26714328379</v>
      </c>
      <c r="C13" s="8">
        <f t="shared" si="3"/>
        <v>39552597866</v>
      </c>
      <c r="D13" s="9">
        <f t="shared" si="3"/>
        <v>68819687022</v>
      </c>
      <c r="E13" s="8">
        <f t="shared" si="3"/>
        <v>83300272343</v>
      </c>
      <c r="F13" s="8">
        <f t="shared" si="3"/>
        <v>80729578137</v>
      </c>
      <c r="G13" s="8">
        <f t="shared" si="3"/>
        <v>69691086296</v>
      </c>
      <c r="H13" s="8">
        <f t="shared" si="3"/>
        <v>84005954715</v>
      </c>
    </row>
    <row r="14" spans="1:8" x14ac:dyDescent="0.25">
      <c r="A14" t="s">
        <v>7</v>
      </c>
      <c r="B14" s="2">
        <v>21457230731</v>
      </c>
      <c r="C14" s="2">
        <v>29090820395</v>
      </c>
      <c r="D14" s="7">
        <v>56741965545</v>
      </c>
      <c r="E14" s="2">
        <v>63935607931</v>
      </c>
      <c r="F14" s="2">
        <v>58433267950</v>
      </c>
      <c r="G14" s="2">
        <v>41401398953</v>
      </c>
      <c r="H14" s="2">
        <v>45277669300</v>
      </c>
    </row>
    <row r="15" spans="1:8" x14ac:dyDescent="0.25">
      <c r="A15" t="s">
        <v>8</v>
      </c>
      <c r="B15" s="2">
        <v>5257097648</v>
      </c>
      <c r="C15" s="2">
        <v>10461777471</v>
      </c>
      <c r="D15" s="7">
        <v>12077721477</v>
      </c>
      <c r="E15" s="2">
        <v>19364664412</v>
      </c>
      <c r="F15" s="2">
        <v>22296310187</v>
      </c>
      <c r="G15" s="2">
        <v>28289687343</v>
      </c>
      <c r="H15" s="2">
        <v>38728285415</v>
      </c>
    </row>
    <row r="16" spans="1:8" x14ac:dyDescent="0.25">
      <c r="A16" s="27" t="s">
        <v>91</v>
      </c>
      <c r="B16" s="12">
        <f t="shared" ref="B16:H16" si="4">SUM(B17:B18)</f>
        <v>90718312716</v>
      </c>
      <c r="C16" s="12">
        <f t="shared" si="4"/>
        <v>107533254690</v>
      </c>
      <c r="D16" s="14">
        <f t="shared" si="4"/>
        <v>125254468603</v>
      </c>
      <c r="E16" s="12">
        <f t="shared" si="4"/>
        <v>142708436909</v>
      </c>
      <c r="F16" s="12">
        <f t="shared" si="4"/>
        <v>175368671005</v>
      </c>
      <c r="G16" s="12">
        <f t="shared" si="4"/>
        <v>206955354953</v>
      </c>
      <c r="H16" s="12">
        <f t="shared" si="4"/>
        <v>247737307108</v>
      </c>
    </row>
    <row r="17" spans="1:8" x14ac:dyDescent="0.25">
      <c r="A17" t="s">
        <v>9</v>
      </c>
      <c r="B17" s="11">
        <v>86805349134</v>
      </c>
      <c r="C17" s="11">
        <v>104742869652</v>
      </c>
      <c r="D17" s="13">
        <v>122894580653</v>
      </c>
      <c r="E17" s="11">
        <v>140915255805</v>
      </c>
      <c r="F17" s="11">
        <v>173939298062</v>
      </c>
      <c r="G17" s="11">
        <v>205835173526</v>
      </c>
      <c r="H17" s="2">
        <v>246855758127</v>
      </c>
    </row>
    <row r="18" spans="1:8" x14ac:dyDescent="0.25">
      <c r="A18" t="s">
        <v>10</v>
      </c>
      <c r="B18" s="11">
        <v>3912963582</v>
      </c>
      <c r="C18" s="11">
        <v>2790385038</v>
      </c>
      <c r="D18" s="13">
        <v>2359887950</v>
      </c>
      <c r="E18" s="11">
        <v>1793181104</v>
      </c>
      <c r="F18" s="11">
        <v>1429372943</v>
      </c>
      <c r="G18" s="11">
        <v>1120181427</v>
      </c>
      <c r="H18" s="2">
        <v>881548981</v>
      </c>
    </row>
    <row r="19" spans="1:8" x14ac:dyDescent="0.25">
      <c r="A19" s="26" t="s">
        <v>92</v>
      </c>
      <c r="B19" s="12">
        <v>9694192999</v>
      </c>
      <c r="C19" s="12">
        <v>9567767915</v>
      </c>
      <c r="D19" s="14">
        <v>13976332957</v>
      </c>
      <c r="E19" s="12">
        <v>14215611577</v>
      </c>
      <c r="F19" s="12">
        <v>14139028031</v>
      </c>
      <c r="G19" s="12">
        <v>14322113959</v>
      </c>
      <c r="H19" s="12">
        <v>14243601900</v>
      </c>
    </row>
    <row r="20" spans="1:8" x14ac:dyDescent="0.25">
      <c r="A20" s="26" t="s">
        <v>49</v>
      </c>
      <c r="B20" s="12">
        <v>19686035706</v>
      </c>
      <c r="C20" s="12">
        <v>17184720579</v>
      </c>
      <c r="D20" s="14">
        <v>16727326135</v>
      </c>
      <c r="E20" s="12">
        <v>15526169643</v>
      </c>
      <c r="F20" s="12">
        <v>16989180518</v>
      </c>
      <c r="G20" s="12">
        <v>19692570144</v>
      </c>
      <c r="H20" s="12">
        <v>23595447819</v>
      </c>
    </row>
    <row r="21" spans="1:8" x14ac:dyDescent="0.25">
      <c r="A21" s="26" t="s">
        <v>93</v>
      </c>
      <c r="B21" s="17" t="s">
        <v>56</v>
      </c>
      <c r="C21" s="17"/>
      <c r="D21" s="28" t="s">
        <v>56</v>
      </c>
      <c r="E21" s="12"/>
      <c r="F21" s="12"/>
      <c r="G21" s="12"/>
    </row>
    <row r="22" spans="1:8" x14ac:dyDescent="0.25">
      <c r="B22" s="10"/>
      <c r="C22" s="10"/>
      <c r="D22" s="15"/>
      <c r="E22" s="10"/>
      <c r="F22" s="10"/>
      <c r="G22" s="10"/>
    </row>
    <row r="23" spans="1:8" x14ac:dyDescent="0.25">
      <c r="A23" s="25" t="s">
        <v>94</v>
      </c>
      <c r="B23" s="19">
        <f>SUM(B24,B35)+B44+1</f>
        <v>173078849514</v>
      </c>
      <c r="C23" s="19">
        <f t="shared" ref="C23:H23" si="5">SUM(C24,C35)+C44</f>
        <v>216466309667</v>
      </c>
      <c r="D23" s="19">
        <f t="shared" si="5"/>
        <v>268380486571</v>
      </c>
      <c r="E23" s="19">
        <f t="shared" si="5"/>
        <v>301290097944</v>
      </c>
      <c r="F23" s="19">
        <f t="shared" si="5"/>
        <v>334563649908</v>
      </c>
      <c r="G23" s="19">
        <f t="shared" si="5"/>
        <v>382903473211</v>
      </c>
      <c r="H23" s="19">
        <f t="shared" si="5"/>
        <v>463976851114</v>
      </c>
    </row>
    <row r="24" spans="1:8" x14ac:dyDescent="0.25">
      <c r="A24" s="27" t="s">
        <v>11</v>
      </c>
      <c r="B24" s="19">
        <f>B25+B26+B27+B34</f>
        <v>161413970503</v>
      </c>
      <c r="C24" s="19">
        <f t="shared" ref="C24:H24" si="6">C25+C26+C27+C34</f>
        <v>204589271181</v>
      </c>
      <c r="D24" s="19">
        <f t="shared" si="6"/>
        <v>253478157324</v>
      </c>
      <c r="E24" s="19">
        <f t="shared" si="6"/>
        <v>288454372984</v>
      </c>
      <c r="F24" s="19">
        <f t="shared" si="6"/>
        <v>322731159570</v>
      </c>
      <c r="G24" s="19">
        <f t="shared" si="6"/>
        <v>369522441383</v>
      </c>
      <c r="H24" s="19">
        <f t="shared" si="6"/>
        <v>446760452263</v>
      </c>
    </row>
    <row r="25" spans="1:8" x14ac:dyDescent="0.25">
      <c r="A25" s="27" t="s">
        <v>96</v>
      </c>
      <c r="B25" s="12">
        <v>2138967772</v>
      </c>
      <c r="C25" s="12">
        <v>746413887</v>
      </c>
      <c r="D25" s="14">
        <v>1305241895</v>
      </c>
      <c r="E25" s="14">
        <v>1479806614</v>
      </c>
      <c r="F25" s="14">
        <v>1331897409</v>
      </c>
      <c r="G25" s="14">
        <v>3537468204</v>
      </c>
      <c r="H25" s="2">
        <v>7007703423</v>
      </c>
    </row>
    <row r="26" spans="1:8" x14ac:dyDescent="0.25">
      <c r="A26" s="27" t="s">
        <v>97</v>
      </c>
      <c r="B26" s="17"/>
      <c r="C26" s="17"/>
      <c r="D26" s="14"/>
      <c r="E26" s="12"/>
      <c r="F26" s="12"/>
      <c r="G26" s="17"/>
    </row>
    <row r="27" spans="1:8" x14ac:dyDescent="0.25">
      <c r="A27" s="27" t="s">
        <v>95</v>
      </c>
      <c r="B27" s="19">
        <f t="shared" ref="B27:H27" si="7">SUM(B28:B33)</f>
        <v>136599227607</v>
      </c>
      <c r="C27" s="19">
        <f t="shared" si="7"/>
        <v>177956443061</v>
      </c>
      <c r="D27" s="20">
        <f t="shared" si="7"/>
        <v>221656818512</v>
      </c>
      <c r="E27" s="19">
        <f t="shared" si="7"/>
        <v>253829634016</v>
      </c>
      <c r="F27" s="19">
        <f t="shared" si="7"/>
        <v>279116013508</v>
      </c>
      <c r="G27" s="19">
        <f t="shared" si="7"/>
        <v>319487604130</v>
      </c>
      <c r="H27" s="19">
        <f t="shared" si="7"/>
        <v>389549479401</v>
      </c>
    </row>
    <row r="28" spans="1:8" x14ac:dyDescent="0.25">
      <c r="A28" t="s">
        <v>61</v>
      </c>
      <c r="B28" s="11">
        <v>13683794424</v>
      </c>
      <c r="C28" s="11">
        <v>14830509123</v>
      </c>
      <c r="D28" s="13">
        <v>14791022346</v>
      </c>
      <c r="E28" s="11">
        <v>17240777027</v>
      </c>
      <c r="F28" s="11">
        <v>16046484890</v>
      </c>
      <c r="G28" s="11">
        <v>20462407204</v>
      </c>
      <c r="H28" s="2">
        <v>43868759290</v>
      </c>
    </row>
    <row r="29" spans="1:8" x14ac:dyDescent="0.25">
      <c r="A29" t="s">
        <v>12</v>
      </c>
      <c r="B29" s="11">
        <v>1645013784</v>
      </c>
      <c r="C29" s="11">
        <v>1742516496</v>
      </c>
      <c r="D29" s="13">
        <v>1474851288</v>
      </c>
      <c r="E29" s="11">
        <v>1872657761</v>
      </c>
      <c r="F29" s="11">
        <v>2443125020</v>
      </c>
      <c r="G29" s="11">
        <v>2834683609</v>
      </c>
      <c r="H29" s="2">
        <v>4339273881</v>
      </c>
    </row>
    <row r="30" spans="1:8" x14ac:dyDescent="0.25">
      <c r="A30" t="s">
        <v>62</v>
      </c>
      <c r="B30" s="11">
        <v>35589325719</v>
      </c>
      <c r="C30" s="11">
        <v>37031032603</v>
      </c>
      <c r="D30" s="13">
        <v>41060394652</v>
      </c>
      <c r="E30" s="11">
        <v>47640023066</v>
      </c>
      <c r="F30" s="11">
        <v>60312187428</v>
      </c>
      <c r="G30" s="11">
        <v>69531616071</v>
      </c>
      <c r="H30" s="2">
        <v>79165480222</v>
      </c>
    </row>
    <row r="31" spans="1:8" x14ac:dyDescent="0.25">
      <c r="A31" t="s">
        <v>63</v>
      </c>
      <c r="B31" s="11">
        <v>85680636750</v>
      </c>
      <c r="C31" s="11">
        <v>124352384839</v>
      </c>
      <c r="D31" s="13">
        <v>164330550226</v>
      </c>
      <c r="E31" s="11">
        <v>187076176162</v>
      </c>
      <c r="F31" s="11">
        <v>200314216170</v>
      </c>
      <c r="G31" s="11">
        <v>226658897246</v>
      </c>
      <c r="H31" s="2">
        <v>262175966008</v>
      </c>
    </row>
    <row r="32" spans="1:8" x14ac:dyDescent="0.25">
      <c r="A32" t="s">
        <v>13</v>
      </c>
      <c r="B32" s="10" t="s">
        <v>56</v>
      </c>
      <c r="C32" s="10" t="s">
        <v>56</v>
      </c>
      <c r="D32" s="10" t="s">
        <v>56</v>
      </c>
      <c r="E32" s="10" t="s">
        <v>56</v>
      </c>
      <c r="F32" s="10" t="s">
        <v>56</v>
      </c>
      <c r="G32" s="10" t="s">
        <v>56</v>
      </c>
    </row>
    <row r="33" spans="1:8" x14ac:dyDescent="0.25">
      <c r="A33" t="s">
        <v>14</v>
      </c>
      <c r="B33" s="11">
        <v>456930</v>
      </c>
      <c r="C33" s="10" t="s">
        <v>56</v>
      </c>
      <c r="D33" s="18" t="s">
        <v>56</v>
      </c>
      <c r="E33" s="18" t="s">
        <v>56</v>
      </c>
      <c r="F33" s="10" t="s">
        <v>56</v>
      </c>
      <c r="G33" s="10" t="s">
        <v>56</v>
      </c>
    </row>
    <row r="34" spans="1:8" s="1" customFormat="1" x14ac:dyDescent="0.25">
      <c r="A34" s="27" t="s">
        <v>52</v>
      </c>
      <c r="B34" s="12">
        <v>22675775124</v>
      </c>
      <c r="C34" s="12">
        <v>25886414233</v>
      </c>
      <c r="D34" s="14">
        <v>30516096917</v>
      </c>
      <c r="E34" s="12">
        <v>33144932354</v>
      </c>
      <c r="F34" s="12">
        <v>42283248653</v>
      </c>
      <c r="G34" s="12">
        <v>46497369049</v>
      </c>
      <c r="H34" s="3">
        <v>50203269439</v>
      </c>
    </row>
    <row r="35" spans="1:8" x14ac:dyDescent="0.25">
      <c r="A35" s="27" t="s">
        <v>98</v>
      </c>
      <c r="B35" s="12">
        <f t="shared" ref="B35:H35" si="8">SUM(B36:B43)</f>
        <v>11664879010</v>
      </c>
      <c r="C35" s="12">
        <f t="shared" si="8"/>
        <v>11877038486</v>
      </c>
      <c r="D35" s="14">
        <f t="shared" si="8"/>
        <v>14902329247</v>
      </c>
      <c r="E35" s="12">
        <f t="shared" si="8"/>
        <v>12835724960</v>
      </c>
      <c r="F35" s="12">
        <f t="shared" si="8"/>
        <v>11832490338</v>
      </c>
      <c r="G35" s="12">
        <f t="shared" si="8"/>
        <v>13381031828</v>
      </c>
      <c r="H35" s="12">
        <f t="shared" si="8"/>
        <v>17216398851</v>
      </c>
    </row>
    <row r="36" spans="1:8" x14ac:dyDescent="0.25">
      <c r="A36" t="s">
        <v>15</v>
      </c>
      <c r="B36" s="11">
        <v>1650000000</v>
      </c>
      <c r="C36" s="11">
        <v>1815000000</v>
      </c>
      <c r="D36" s="13">
        <v>2087250000</v>
      </c>
      <c r="E36" s="11">
        <v>2400337500</v>
      </c>
      <c r="F36" s="11">
        <v>2760388120</v>
      </c>
      <c r="G36" s="11">
        <v>3036426930</v>
      </c>
      <c r="H36" s="2">
        <v>3765169390</v>
      </c>
    </row>
    <row r="37" spans="1:8" x14ac:dyDescent="0.25">
      <c r="A37" t="s">
        <v>57</v>
      </c>
      <c r="B37" s="11">
        <v>699953800</v>
      </c>
      <c r="C37" s="11">
        <v>2799953800</v>
      </c>
      <c r="D37" s="13">
        <v>2799953800</v>
      </c>
      <c r="E37" s="11">
        <v>2799953800</v>
      </c>
      <c r="F37" s="11">
        <v>2799953800</v>
      </c>
      <c r="G37" s="11">
        <v>3799953800</v>
      </c>
      <c r="H37" s="2">
        <v>6799953800</v>
      </c>
    </row>
    <row r="38" spans="1:8" x14ac:dyDescent="0.25">
      <c r="A38" t="s">
        <v>16</v>
      </c>
      <c r="B38" s="11">
        <v>2289888698</v>
      </c>
      <c r="C38" s="11">
        <v>2502033346</v>
      </c>
      <c r="D38" s="13">
        <v>2659842336</v>
      </c>
      <c r="E38" s="11">
        <v>2872008168</v>
      </c>
      <c r="F38" s="11">
        <v>2872008168</v>
      </c>
      <c r="G38" s="11">
        <v>3107821413</v>
      </c>
      <c r="H38" s="2">
        <v>3251663997</v>
      </c>
    </row>
    <row r="39" spans="1:8" x14ac:dyDescent="0.25">
      <c r="A39" t="s">
        <v>58</v>
      </c>
      <c r="B39" s="11">
        <v>1513298170</v>
      </c>
      <c r="C39" s="11">
        <v>1513298170</v>
      </c>
      <c r="D39" s="13">
        <v>1513298170</v>
      </c>
      <c r="E39" s="11">
        <v>1513298170</v>
      </c>
      <c r="F39" s="11" t="s">
        <v>56</v>
      </c>
      <c r="G39" s="11" t="s">
        <v>56</v>
      </c>
    </row>
    <row r="40" spans="1:8" x14ac:dyDescent="0.25">
      <c r="A40" t="s">
        <v>59</v>
      </c>
      <c r="B40" s="11">
        <v>3850901270</v>
      </c>
      <c r="C40" s="11">
        <v>1400864153</v>
      </c>
      <c r="D40" s="13">
        <v>3252796931</v>
      </c>
      <c r="E40" s="11">
        <v>636251422</v>
      </c>
      <c r="F40" s="11">
        <v>631858882</v>
      </c>
      <c r="G40" s="11">
        <v>631858882</v>
      </c>
      <c r="H40" s="2">
        <v>631858882</v>
      </c>
    </row>
    <row r="41" spans="1:8" x14ac:dyDescent="0.25">
      <c r="A41" t="s">
        <v>60</v>
      </c>
      <c r="B41" s="11" t="s">
        <v>56</v>
      </c>
      <c r="C41" s="11">
        <v>111108269</v>
      </c>
      <c r="D41" s="13">
        <v>782962827</v>
      </c>
      <c r="E41" s="11">
        <v>1050226225</v>
      </c>
      <c r="F41" s="11">
        <v>1728012057</v>
      </c>
      <c r="G41" s="11">
        <v>1964448694</v>
      </c>
      <c r="H41" s="2">
        <v>2218057944</v>
      </c>
    </row>
    <row r="42" spans="1:8" x14ac:dyDescent="0.25">
      <c r="A42" t="s">
        <v>17</v>
      </c>
      <c r="B42" s="10" t="s">
        <v>56</v>
      </c>
      <c r="C42" s="10"/>
      <c r="D42" s="13"/>
      <c r="E42" s="10"/>
      <c r="F42" s="11" t="s">
        <v>56</v>
      </c>
      <c r="G42" s="10"/>
    </row>
    <row r="43" spans="1:8" x14ac:dyDescent="0.25">
      <c r="A43" t="s">
        <v>18</v>
      </c>
      <c r="B43" s="16">
        <v>1660837072</v>
      </c>
      <c r="C43" s="11">
        <v>1734780748</v>
      </c>
      <c r="D43" s="13">
        <v>1806225183</v>
      </c>
      <c r="E43" s="11">
        <v>1563649675</v>
      </c>
      <c r="F43" s="11">
        <v>1040269311</v>
      </c>
      <c r="G43" s="11">
        <v>840522109</v>
      </c>
      <c r="H43" s="2">
        <v>549694838</v>
      </c>
    </row>
    <row r="44" spans="1:8" x14ac:dyDescent="0.25">
      <c r="A44" s="27" t="s">
        <v>19</v>
      </c>
      <c r="B44" s="11"/>
      <c r="C44" s="11"/>
      <c r="D44" s="13"/>
      <c r="E44" s="11"/>
      <c r="F44" s="11"/>
      <c r="G44" s="11"/>
    </row>
    <row r="45" spans="1:8" x14ac:dyDescent="0.25">
      <c r="A45" s="29" t="s">
        <v>99</v>
      </c>
      <c r="B45" s="30">
        <f t="shared" ref="B45:H45" si="9">B35/B46</f>
        <v>70.696236424242429</v>
      </c>
      <c r="C45" s="30">
        <f t="shared" si="9"/>
        <v>65.43822857300276</v>
      </c>
      <c r="D45" s="30">
        <f t="shared" si="9"/>
        <v>71.39695411186969</v>
      </c>
      <c r="E45" s="30">
        <f t="shared" si="9"/>
        <v>53.474667458222022</v>
      </c>
      <c r="F45" s="30">
        <f t="shared" si="9"/>
        <v>42.86531394722855</v>
      </c>
      <c r="G45" s="30">
        <f t="shared" si="9"/>
        <v>44.068347885453647</v>
      </c>
      <c r="H45" s="30">
        <f t="shared" si="9"/>
        <v>45.725429768778611</v>
      </c>
    </row>
    <row r="46" spans="1:8" x14ac:dyDescent="0.25">
      <c r="A46" s="29" t="s">
        <v>100</v>
      </c>
      <c r="B46" s="31">
        <f>B36/10</f>
        <v>165000000</v>
      </c>
      <c r="C46" s="31">
        <f t="shared" ref="C46:F46" si="10">C36/10</f>
        <v>181500000</v>
      </c>
      <c r="D46" s="31">
        <f t="shared" si="10"/>
        <v>208725000</v>
      </c>
      <c r="E46" s="31">
        <f t="shared" si="10"/>
        <v>240033750</v>
      </c>
      <c r="F46" s="31">
        <f t="shared" si="10"/>
        <v>276038812</v>
      </c>
      <c r="G46" s="31">
        <f>G36/10</f>
        <v>303642693</v>
      </c>
      <c r="H46" s="31">
        <f>H36/10</f>
        <v>376516939</v>
      </c>
    </row>
    <row r="48" spans="1:8" x14ac:dyDescent="0.25">
      <c r="B48" s="10"/>
      <c r="C48" s="10"/>
      <c r="D48" s="15"/>
      <c r="E48" s="10"/>
      <c r="F48" s="10"/>
      <c r="G48" s="10"/>
    </row>
    <row r="49" spans="2:7" x14ac:dyDescent="0.25">
      <c r="B49" s="10"/>
      <c r="C49" s="10"/>
      <c r="D49" s="15"/>
      <c r="E49" s="10"/>
      <c r="F49" s="10"/>
      <c r="G49" s="10"/>
    </row>
    <row r="50" spans="2:7" x14ac:dyDescent="0.25">
      <c r="B50" s="10"/>
      <c r="C50" s="10"/>
      <c r="D50" s="15"/>
      <c r="E50" s="10"/>
      <c r="F50" s="10"/>
      <c r="G50" s="10"/>
    </row>
    <row r="51" spans="2:7" x14ac:dyDescent="0.25">
      <c r="B51" s="10"/>
      <c r="C51" s="10"/>
      <c r="D51" s="15"/>
      <c r="E51" s="10"/>
      <c r="F51" s="10"/>
      <c r="G51" s="10"/>
    </row>
    <row r="52" spans="2:7" x14ac:dyDescent="0.25">
      <c r="B52" s="10"/>
      <c r="C52" s="10"/>
      <c r="D52" s="15"/>
      <c r="E52" s="10"/>
      <c r="F52" s="10"/>
      <c r="G5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xSplit="1" ySplit="4" topLeftCell="H26" activePane="bottomRight" state="frozen"/>
      <selection pane="topRight" activeCell="B1" sqref="B1"/>
      <selection pane="bottomLeft" activeCell="A6" sqref="A6"/>
      <selection pane="bottomRight" activeCell="S37" sqref="S37"/>
    </sheetView>
  </sheetViews>
  <sheetFormatPr defaultRowHeight="15" x14ac:dyDescent="0.25"/>
  <cols>
    <col min="1" max="1" width="54.7109375" bestFit="1" customWidth="1"/>
    <col min="2" max="2" width="5" bestFit="1" customWidth="1"/>
    <col min="3" max="4" width="15.28515625" bestFit="1" customWidth="1"/>
    <col min="5" max="5" width="15.28515625" style="6" bestFit="1" customWidth="1"/>
    <col min="6" max="8" width="15.28515625" bestFit="1" customWidth="1"/>
    <col min="9" max="9" width="13.85546875" bestFit="1" customWidth="1"/>
  </cols>
  <sheetData>
    <row r="1" spans="1:9" x14ac:dyDescent="0.25">
      <c r="A1" s="1" t="s">
        <v>64</v>
      </c>
    </row>
    <row r="2" spans="1:9" x14ac:dyDescent="0.25">
      <c r="A2" s="1" t="s">
        <v>127</v>
      </c>
    </row>
    <row r="3" spans="1:9" x14ac:dyDescent="0.25">
      <c r="A3" t="s">
        <v>21</v>
      </c>
    </row>
    <row r="4" spans="1:9" x14ac:dyDescent="0.25">
      <c r="B4">
        <v>2011</v>
      </c>
      <c r="C4">
        <v>2012</v>
      </c>
      <c r="D4">
        <v>2013</v>
      </c>
      <c r="E4" s="6">
        <v>2014</v>
      </c>
      <c r="F4">
        <v>2015</v>
      </c>
      <c r="G4">
        <v>2016</v>
      </c>
      <c r="H4">
        <v>2017</v>
      </c>
      <c r="I4">
        <v>2018</v>
      </c>
    </row>
    <row r="5" spans="1:9" x14ac:dyDescent="0.25">
      <c r="A5" s="29" t="s">
        <v>101</v>
      </c>
      <c r="C5" s="12">
        <f t="shared" ref="C5:I5" si="0">SUM(C6,C10:C12)</f>
        <v>6756713832</v>
      </c>
      <c r="D5" s="12">
        <f t="shared" si="0"/>
        <v>5546365263</v>
      </c>
      <c r="E5" s="14">
        <f t="shared" si="0"/>
        <v>6471879374</v>
      </c>
      <c r="F5" s="12">
        <f t="shared" si="0"/>
        <v>7316036202</v>
      </c>
      <c r="G5" s="12">
        <f t="shared" si="0"/>
        <v>6479511799</v>
      </c>
      <c r="H5" s="12">
        <f t="shared" si="0"/>
        <v>12521941991</v>
      </c>
      <c r="I5" s="12">
        <f t="shared" si="0"/>
        <v>11376844296</v>
      </c>
    </row>
    <row r="6" spans="1:9" x14ac:dyDescent="0.25">
      <c r="A6" s="27" t="s">
        <v>22</v>
      </c>
      <c r="C6" s="12">
        <f t="shared" ref="C6:I6" si="1">SUM(C7-C8)</f>
        <v>3034713925</v>
      </c>
      <c r="D6" s="12">
        <f t="shared" si="1"/>
        <v>961774740</v>
      </c>
      <c r="E6" s="14">
        <f t="shared" si="1"/>
        <v>-1170101032</v>
      </c>
      <c r="F6" s="12">
        <f t="shared" si="1"/>
        <v>-1703845380</v>
      </c>
      <c r="G6" s="12">
        <f t="shared" si="1"/>
        <v>-1708493218</v>
      </c>
      <c r="H6" s="12">
        <f t="shared" si="1"/>
        <v>3561696114</v>
      </c>
      <c r="I6" s="12">
        <f t="shared" si="1"/>
        <v>2572657339</v>
      </c>
    </row>
    <row r="7" spans="1:9" x14ac:dyDescent="0.25">
      <c r="A7" t="s">
        <v>65</v>
      </c>
      <c r="B7" s="2"/>
      <c r="C7" s="11">
        <v>11727486192</v>
      </c>
      <c r="D7" s="11">
        <v>12869952206</v>
      </c>
      <c r="E7" s="13">
        <v>14541287187</v>
      </c>
      <c r="F7" s="11">
        <v>15352030588</v>
      </c>
      <c r="G7" s="11">
        <v>13554954093</v>
      </c>
      <c r="H7" s="11">
        <v>16851825945</v>
      </c>
      <c r="I7" s="2">
        <v>17873229530</v>
      </c>
    </row>
    <row r="8" spans="1:9" x14ac:dyDescent="0.25">
      <c r="A8" t="s">
        <v>72</v>
      </c>
      <c r="B8" s="2"/>
      <c r="C8" s="11">
        <v>8692772267</v>
      </c>
      <c r="D8" s="11">
        <v>11908177466</v>
      </c>
      <c r="E8" s="13">
        <v>15711388219</v>
      </c>
      <c r="F8" s="11">
        <v>17055875968</v>
      </c>
      <c r="G8" s="11">
        <v>15263447311</v>
      </c>
      <c r="H8" s="11">
        <v>13290129831</v>
      </c>
      <c r="I8" s="2">
        <v>15300572191</v>
      </c>
    </row>
    <row r="9" spans="1:9" x14ac:dyDescent="0.25">
      <c r="A9" s="1"/>
      <c r="B9" s="3"/>
    </row>
    <row r="10" spans="1:9" x14ac:dyDescent="0.25">
      <c r="A10" t="s">
        <v>23</v>
      </c>
      <c r="B10" s="2"/>
      <c r="C10" s="11">
        <v>1823894148</v>
      </c>
      <c r="D10" s="11">
        <v>2688822969</v>
      </c>
      <c r="E10" s="13">
        <v>5527961478</v>
      </c>
      <c r="F10" s="11">
        <v>6881398863</v>
      </c>
      <c r="G10" s="11">
        <v>6019614037</v>
      </c>
      <c r="H10" s="11">
        <v>6506019451</v>
      </c>
      <c r="I10" s="2">
        <v>6480188955</v>
      </c>
    </row>
    <row r="11" spans="1:9" x14ac:dyDescent="0.25">
      <c r="A11" t="s">
        <v>24</v>
      </c>
      <c r="B11" s="2"/>
      <c r="C11" s="11">
        <v>1414029435</v>
      </c>
      <c r="D11" s="11">
        <v>1386751110</v>
      </c>
      <c r="E11" s="13">
        <v>1433180429</v>
      </c>
      <c r="F11" s="11">
        <v>1560241703</v>
      </c>
      <c r="G11" s="11">
        <v>1588708153</v>
      </c>
      <c r="H11" s="11">
        <v>1687631563</v>
      </c>
      <c r="I11" s="2">
        <v>1163941966</v>
      </c>
    </row>
    <row r="12" spans="1:9" x14ac:dyDescent="0.25">
      <c r="A12" t="s">
        <v>25</v>
      </c>
      <c r="B12" s="2"/>
      <c r="C12" s="11">
        <v>484076324</v>
      </c>
      <c r="D12" s="11">
        <v>509016444</v>
      </c>
      <c r="E12" s="13">
        <v>680838499</v>
      </c>
      <c r="F12" s="11">
        <v>578241016</v>
      </c>
      <c r="G12" s="11">
        <v>579682827</v>
      </c>
      <c r="H12" s="11">
        <v>766594863</v>
      </c>
      <c r="I12" s="2">
        <v>1160056036</v>
      </c>
    </row>
    <row r="13" spans="1:9" x14ac:dyDescent="0.25">
      <c r="A13" s="29" t="s">
        <v>102</v>
      </c>
      <c r="C13" s="12">
        <f t="shared" ref="C13:I13" si="2">SUM(C14:C24)</f>
        <v>3064048528</v>
      </c>
      <c r="D13" s="12">
        <f t="shared" si="2"/>
        <v>3412826258</v>
      </c>
      <c r="E13" s="14">
        <f t="shared" si="2"/>
        <v>3811597093</v>
      </c>
      <c r="F13" s="12">
        <f t="shared" si="2"/>
        <v>4786832388</v>
      </c>
      <c r="G13" s="12">
        <f t="shared" si="2"/>
        <v>7272181206</v>
      </c>
      <c r="H13" s="12">
        <f t="shared" si="2"/>
        <v>7173399357</v>
      </c>
      <c r="I13" s="12">
        <f t="shared" si="2"/>
        <v>8209700390</v>
      </c>
    </row>
    <row r="14" spans="1:9" x14ac:dyDescent="0.25">
      <c r="A14" t="s">
        <v>66</v>
      </c>
      <c r="B14" s="2"/>
      <c r="C14" s="11">
        <v>1724710876</v>
      </c>
      <c r="D14" s="11">
        <v>1710410983</v>
      </c>
      <c r="E14" s="13">
        <v>1991801249</v>
      </c>
      <c r="F14" s="11">
        <v>2445490470</v>
      </c>
      <c r="G14" s="11">
        <v>4200079400</v>
      </c>
      <c r="H14" s="11">
        <v>3958418187</v>
      </c>
      <c r="I14" s="2">
        <v>4686763692</v>
      </c>
    </row>
    <row r="15" spans="1:9" x14ac:dyDescent="0.25">
      <c r="A15" t="s">
        <v>26</v>
      </c>
      <c r="B15" s="2"/>
      <c r="C15" s="11">
        <v>214041256</v>
      </c>
      <c r="D15" s="11">
        <v>285055230</v>
      </c>
      <c r="E15" s="13">
        <v>347956906</v>
      </c>
      <c r="F15" s="11">
        <v>416694450</v>
      </c>
      <c r="G15" s="11">
        <v>473225457</v>
      </c>
      <c r="H15" s="11">
        <v>559872697</v>
      </c>
      <c r="I15" s="2">
        <v>537368120</v>
      </c>
    </row>
    <row r="16" spans="1:9" x14ac:dyDescent="0.25">
      <c r="A16" t="s">
        <v>67</v>
      </c>
      <c r="B16" s="2"/>
      <c r="C16" s="11">
        <v>2962145</v>
      </c>
      <c r="D16" s="11">
        <v>5433280</v>
      </c>
      <c r="E16" s="13">
        <v>10223833</v>
      </c>
      <c r="F16" s="11">
        <v>20683520</v>
      </c>
      <c r="G16" s="11">
        <v>26332393</v>
      </c>
      <c r="H16" s="11">
        <v>20934171</v>
      </c>
      <c r="I16" s="2">
        <v>24421502</v>
      </c>
    </row>
    <row r="17" spans="1:9" x14ac:dyDescent="0.25">
      <c r="A17" t="s">
        <v>27</v>
      </c>
      <c r="B17" s="2"/>
      <c r="C17" s="11">
        <v>15679349</v>
      </c>
      <c r="D17" s="11">
        <v>19588239</v>
      </c>
      <c r="E17" s="13">
        <v>23793184</v>
      </c>
      <c r="F17" s="11">
        <v>26024377</v>
      </c>
      <c r="G17" s="11">
        <v>21712256</v>
      </c>
      <c r="H17" s="11">
        <v>24540543</v>
      </c>
      <c r="I17" s="2">
        <v>27578356</v>
      </c>
    </row>
    <row r="18" spans="1:9" x14ac:dyDescent="0.25">
      <c r="A18" t="s">
        <v>28</v>
      </c>
      <c r="B18" s="2"/>
      <c r="C18" s="11">
        <v>77266343</v>
      </c>
      <c r="D18" s="11">
        <v>100460826</v>
      </c>
      <c r="E18" s="13">
        <v>107687541</v>
      </c>
      <c r="F18" s="11">
        <v>127821321</v>
      </c>
      <c r="G18" s="11">
        <v>149858786</v>
      </c>
      <c r="H18" s="11">
        <v>118462313</v>
      </c>
      <c r="I18" s="2">
        <v>137223574</v>
      </c>
    </row>
    <row r="19" spans="1:9" x14ac:dyDescent="0.25">
      <c r="A19" t="s">
        <v>29</v>
      </c>
      <c r="B19" s="2"/>
      <c r="C19" s="11">
        <v>693360</v>
      </c>
      <c r="D19" s="11">
        <v>693360</v>
      </c>
      <c r="E19" s="13">
        <v>825960</v>
      </c>
      <c r="F19" s="11">
        <v>825960</v>
      </c>
      <c r="G19" s="11">
        <v>2372896</v>
      </c>
      <c r="H19" s="11">
        <v>4800000</v>
      </c>
      <c r="I19" s="2">
        <v>4800000</v>
      </c>
    </row>
    <row r="20" spans="1:9" x14ac:dyDescent="0.25">
      <c r="A20" t="s">
        <v>30</v>
      </c>
      <c r="B20" s="2"/>
      <c r="C20" s="11">
        <v>1412500</v>
      </c>
      <c r="D20" s="11">
        <v>1185750</v>
      </c>
      <c r="E20" s="13">
        <v>2065750</v>
      </c>
      <c r="F20" s="11">
        <v>2541000</v>
      </c>
      <c r="G20" s="11">
        <v>3857900</v>
      </c>
      <c r="H20" s="11">
        <v>4001200</v>
      </c>
      <c r="I20" s="2">
        <v>3705189</v>
      </c>
    </row>
    <row r="21" spans="1:9" x14ac:dyDescent="0.25">
      <c r="A21" t="s">
        <v>31</v>
      </c>
      <c r="B21" s="2"/>
      <c r="C21" s="11">
        <v>1514500</v>
      </c>
      <c r="D21" s="11">
        <v>1746500</v>
      </c>
      <c r="E21" s="13">
        <v>1553250</v>
      </c>
      <c r="F21" s="11">
        <v>1557500</v>
      </c>
      <c r="G21" s="11">
        <v>2745000</v>
      </c>
      <c r="H21" s="11">
        <v>2615000</v>
      </c>
      <c r="I21" s="2">
        <v>3132500</v>
      </c>
    </row>
    <row r="22" spans="1:9" x14ac:dyDescent="0.25">
      <c r="A22" t="s">
        <v>32</v>
      </c>
      <c r="C22" s="10" t="s">
        <v>56</v>
      </c>
      <c r="D22" s="10" t="s">
        <v>56</v>
      </c>
      <c r="E22" s="15" t="s">
        <v>56</v>
      </c>
      <c r="F22" s="10" t="s">
        <v>56</v>
      </c>
      <c r="G22" s="10" t="s">
        <v>56</v>
      </c>
      <c r="H22" s="11">
        <v>553402197</v>
      </c>
      <c r="I22" s="2">
        <v>600026107</v>
      </c>
    </row>
    <row r="23" spans="1:9" x14ac:dyDescent="0.25">
      <c r="A23" t="s">
        <v>33</v>
      </c>
      <c r="B23" s="2"/>
      <c r="C23" s="11">
        <v>353682547</v>
      </c>
      <c r="D23" s="11">
        <v>384548668</v>
      </c>
      <c r="E23" s="13">
        <v>411405063</v>
      </c>
      <c r="F23" s="11">
        <v>488022030</v>
      </c>
      <c r="G23" s="11">
        <v>569986915</v>
      </c>
      <c r="H23" s="10"/>
    </row>
    <row r="24" spans="1:9" x14ac:dyDescent="0.25">
      <c r="A24" t="s">
        <v>34</v>
      </c>
      <c r="B24" s="2"/>
      <c r="C24" s="11">
        <v>672085652</v>
      </c>
      <c r="D24" s="11">
        <v>903703422</v>
      </c>
      <c r="E24" s="13">
        <v>914284357</v>
      </c>
      <c r="F24" s="11">
        <v>1257171760</v>
      </c>
      <c r="G24" s="11">
        <v>1822010203</v>
      </c>
      <c r="H24" s="11">
        <v>1926353049</v>
      </c>
      <c r="I24" s="2">
        <v>2184681350</v>
      </c>
    </row>
    <row r="25" spans="1:9" x14ac:dyDescent="0.25">
      <c r="A25" s="29" t="s">
        <v>103</v>
      </c>
      <c r="B25" s="3"/>
      <c r="C25" s="12">
        <f t="shared" ref="C25:I25" si="3">SUM(C5-C13)</f>
        <v>3692665304</v>
      </c>
      <c r="D25" s="12">
        <f t="shared" si="3"/>
        <v>2133539005</v>
      </c>
      <c r="E25" s="14">
        <f t="shared" si="3"/>
        <v>2660282281</v>
      </c>
      <c r="F25" s="12">
        <f t="shared" si="3"/>
        <v>2529203814</v>
      </c>
      <c r="G25" s="12">
        <f t="shared" si="3"/>
        <v>-792669407</v>
      </c>
      <c r="H25" s="12">
        <f t="shared" si="3"/>
        <v>5348542634</v>
      </c>
      <c r="I25" s="12">
        <f t="shared" si="3"/>
        <v>3167143906</v>
      </c>
    </row>
    <row r="26" spans="1:9" x14ac:dyDescent="0.25">
      <c r="A26" s="35" t="s">
        <v>104</v>
      </c>
      <c r="B26" s="3"/>
      <c r="C26" s="12">
        <f t="shared" ref="C26:I26" si="4">SUM(C27:C30)</f>
        <v>2403647911</v>
      </c>
      <c r="D26" s="12">
        <f t="shared" si="4"/>
        <v>1009381529</v>
      </c>
      <c r="E26" s="14">
        <f t="shared" si="4"/>
        <v>1774273283</v>
      </c>
      <c r="F26" s="12">
        <f t="shared" si="4"/>
        <v>1456725448</v>
      </c>
      <c r="G26" s="12">
        <f t="shared" si="4"/>
        <v>33006440</v>
      </c>
      <c r="H26" s="12">
        <f t="shared" si="4"/>
        <v>4024131664</v>
      </c>
      <c r="I26" s="12">
        <f t="shared" si="4"/>
        <v>2402760795</v>
      </c>
    </row>
    <row r="27" spans="1:9" x14ac:dyDescent="0.25">
      <c r="A27" t="s">
        <v>68</v>
      </c>
      <c r="B27" s="2"/>
      <c r="C27" s="11">
        <v>2300000000</v>
      </c>
      <c r="D27" s="10">
        <v>531730547</v>
      </c>
      <c r="E27" s="13">
        <v>1401989731</v>
      </c>
      <c r="F27" s="13">
        <v>773034202</v>
      </c>
      <c r="G27" s="13" t="s">
        <v>56</v>
      </c>
      <c r="H27" s="13">
        <v>2990600000</v>
      </c>
      <c r="I27" s="2">
        <v>1581300000</v>
      </c>
    </row>
    <row r="28" spans="1:9" x14ac:dyDescent="0.25">
      <c r="A28" t="s">
        <v>69</v>
      </c>
      <c r="B28" s="2"/>
      <c r="C28" s="11" t="s">
        <v>56</v>
      </c>
      <c r="D28" s="11">
        <v>81770821</v>
      </c>
      <c r="E28" s="13" t="s">
        <v>56</v>
      </c>
      <c r="F28" s="13">
        <v>193000000</v>
      </c>
      <c r="G28" s="13" t="s">
        <v>56</v>
      </c>
      <c r="H28" s="11">
        <v>27500000</v>
      </c>
    </row>
    <row r="29" spans="1:9" x14ac:dyDescent="0.25">
      <c r="A29" t="s">
        <v>35</v>
      </c>
      <c r="B29" s="2"/>
      <c r="C29" s="11">
        <v>3042164</v>
      </c>
      <c r="D29" s="11">
        <v>17518313</v>
      </c>
      <c r="E29" s="13">
        <v>31345912</v>
      </c>
      <c r="F29" s="13">
        <v>15519953</v>
      </c>
      <c r="G29" s="13">
        <v>31006440</v>
      </c>
      <c r="H29" s="11">
        <v>248222357</v>
      </c>
      <c r="I29" s="2">
        <v>623400000</v>
      </c>
    </row>
    <row r="30" spans="1:9" x14ac:dyDescent="0.25">
      <c r="A30" t="s">
        <v>36</v>
      </c>
      <c r="B30" s="4"/>
      <c r="C30" s="16">
        <v>100605747</v>
      </c>
      <c r="D30" s="11">
        <v>378361848</v>
      </c>
      <c r="E30" s="13">
        <v>340937640</v>
      </c>
      <c r="F30" s="11">
        <v>475171293</v>
      </c>
      <c r="G30" s="11">
        <v>2000000</v>
      </c>
      <c r="H30" s="11">
        <v>757809307</v>
      </c>
      <c r="I30" s="2">
        <v>198060795</v>
      </c>
    </row>
    <row r="31" spans="1:9" x14ac:dyDescent="0.25">
      <c r="A31" s="29" t="s">
        <v>105</v>
      </c>
      <c r="B31" s="3"/>
      <c r="C31" s="12">
        <f t="shared" ref="C31:I31" si="5">SUM(C25-C26)</f>
        <v>1289017393</v>
      </c>
      <c r="D31" s="12">
        <f t="shared" si="5"/>
        <v>1124157476</v>
      </c>
      <c r="E31" s="14">
        <f t="shared" si="5"/>
        <v>886008998</v>
      </c>
      <c r="F31" s="12">
        <f t="shared" si="5"/>
        <v>1072478366</v>
      </c>
      <c r="G31" s="12">
        <f t="shared" si="5"/>
        <v>-825675847</v>
      </c>
      <c r="H31" s="12">
        <f t="shared" si="5"/>
        <v>1324410970</v>
      </c>
      <c r="I31" s="12">
        <f t="shared" si="5"/>
        <v>764383111</v>
      </c>
    </row>
    <row r="32" spans="1:9" x14ac:dyDescent="0.25">
      <c r="A32" s="32" t="s">
        <v>106</v>
      </c>
      <c r="B32" s="2"/>
      <c r="C32" s="12">
        <f>SUM(C33,C34)</f>
        <v>73304187</v>
      </c>
      <c r="D32" s="12">
        <f>SUM(D33,D34)</f>
        <v>672184205</v>
      </c>
      <c r="E32" s="14">
        <f>SUM(E33,E34)</f>
        <v>395101531</v>
      </c>
      <c r="F32" s="12">
        <f>SUM(F33,F34)</f>
        <v>836033311</v>
      </c>
      <c r="G32" s="12">
        <f t="shared" ref="G32:I32" si="6">SUM(G33,G34)</f>
        <v>386024543</v>
      </c>
      <c r="H32" s="12">
        <f t="shared" si="6"/>
        <v>722115691</v>
      </c>
      <c r="I32" s="12">
        <f t="shared" si="6"/>
        <v>355038482</v>
      </c>
    </row>
    <row r="33" spans="1:9" x14ac:dyDescent="0.25">
      <c r="A33" t="s">
        <v>70</v>
      </c>
      <c r="B33" s="2"/>
      <c r="C33" s="11">
        <v>357526090</v>
      </c>
      <c r="D33" s="11">
        <v>938933344</v>
      </c>
      <c r="E33" s="13">
        <v>432168293</v>
      </c>
      <c r="F33" s="11">
        <v>198859650</v>
      </c>
      <c r="G33" s="11">
        <v>145283891</v>
      </c>
      <c r="H33" s="11">
        <v>286297302</v>
      </c>
      <c r="I33" s="2">
        <v>175593162</v>
      </c>
    </row>
    <row r="34" spans="1:9" x14ac:dyDescent="0.25">
      <c r="A34" t="s">
        <v>71</v>
      </c>
      <c r="B34" s="2"/>
      <c r="C34" s="11">
        <v>-284221903</v>
      </c>
      <c r="D34" s="11">
        <v>-266749139</v>
      </c>
      <c r="E34" s="13">
        <v>-37066762</v>
      </c>
      <c r="F34" s="11">
        <v>637173661</v>
      </c>
      <c r="G34" s="11">
        <v>240740652</v>
      </c>
      <c r="H34" s="11">
        <v>435818389</v>
      </c>
      <c r="I34" s="2">
        <v>179445320</v>
      </c>
    </row>
    <row r="35" spans="1:9" x14ac:dyDescent="0.25">
      <c r="A35" s="29" t="s">
        <v>107</v>
      </c>
      <c r="B35" s="3"/>
      <c r="C35" s="12">
        <f t="shared" ref="C35:H35" si="7">SUM(C31-C32)</f>
        <v>1215713206</v>
      </c>
      <c r="D35" s="12">
        <f t="shared" si="7"/>
        <v>451973271</v>
      </c>
      <c r="E35" s="14">
        <f t="shared" si="7"/>
        <v>490907467</v>
      </c>
      <c r="F35" s="12">
        <f t="shared" si="7"/>
        <v>236445055</v>
      </c>
      <c r="G35" s="12">
        <f t="shared" si="7"/>
        <v>-1211700390</v>
      </c>
      <c r="H35" s="12">
        <f t="shared" si="7"/>
        <v>602295279</v>
      </c>
      <c r="I35" s="12">
        <f>SUM(I31-I32)+1</f>
        <v>409344630</v>
      </c>
    </row>
    <row r="36" spans="1:9" x14ac:dyDescent="0.25">
      <c r="A36" s="32" t="s">
        <v>37</v>
      </c>
      <c r="B36" s="1"/>
      <c r="C36" s="21">
        <f t="shared" ref="C36:G36" si="8">C35/C37</f>
        <v>7.3679588242424243</v>
      </c>
      <c r="D36" s="21">
        <f t="shared" si="8"/>
        <v>2.4902108595041321</v>
      </c>
      <c r="E36" s="21">
        <f t="shared" si="8"/>
        <v>2.3519342052940471</v>
      </c>
      <c r="F36" s="21">
        <f t="shared" si="8"/>
        <v>0.98504920662198547</v>
      </c>
      <c r="G36" s="21">
        <f t="shared" si="8"/>
        <v>-4.3896015245856077</v>
      </c>
      <c r="H36" s="21">
        <f>H35/H37</f>
        <v>1.9835658584413884</v>
      </c>
      <c r="I36" s="21">
        <f>'2'!I35/('1'!H36/10)</f>
        <v>1.0871878197225013</v>
      </c>
    </row>
    <row r="37" spans="1:9" x14ac:dyDescent="0.25">
      <c r="A37" s="32" t="s">
        <v>108</v>
      </c>
      <c r="C37" s="33">
        <v>165000000</v>
      </c>
      <c r="D37" s="33">
        <v>181500000</v>
      </c>
      <c r="E37" s="34">
        <v>208725000</v>
      </c>
      <c r="F37" s="33">
        <v>240033750</v>
      </c>
      <c r="G37" s="33">
        <v>276038812</v>
      </c>
      <c r="H37" s="33">
        <v>303642693</v>
      </c>
      <c r="I37" s="33">
        <f>'1'!H36/10</f>
        <v>376516939</v>
      </c>
    </row>
    <row r="38" spans="1:9" x14ac:dyDescent="0.25">
      <c r="C38" s="10"/>
      <c r="D38" s="10"/>
      <c r="E38" s="15"/>
      <c r="F38" s="10"/>
      <c r="G38" s="10"/>
      <c r="H38" s="10"/>
    </row>
    <row r="39" spans="1:9" x14ac:dyDescent="0.25">
      <c r="C39" s="10"/>
      <c r="D39" s="10"/>
      <c r="E39" s="15"/>
      <c r="F39" s="10"/>
      <c r="G39" s="10"/>
      <c r="H39" s="10"/>
    </row>
    <row r="40" spans="1:9" x14ac:dyDescent="0.25">
      <c r="C40" s="10"/>
      <c r="D40" s="10"/>
      <c r="E40" s="15"/>
      <c r="F40" s="10"/>
      <c r="G40" s="10"/>
      <c r="H40" s="10"/>
    </row>
    <row r="41" spans="1:9" x14ac:dyDescent="0.25">
      <c r="C41" s="10"/>
      <c r="D41" s="10"/>
      <c r="E41" s="15"/>
      <c r="F41" s="10"/>
      <c r="G41" s="10"/>
      <c r="H41" s="10"/>
    </row>
    <row r="42" spans="1:9" x14ac:dyDescent="0.25">
      <c r="C42" s="10"/>
      <c r="D42" s="10"/>
      <c r="E42" s="15"/>
      <c r="F42" s="10"/>
      <c r="G42" s="10"/>
      <c r="H42" s="10"/>
    </row>
    <row r="43" spans="1:9" x14ac:dyDescent="0.25">
      <c r="C43" s="10"/>
      <c r="D43" s="10"/>
      <c r="E43" s="15"/>
      <c r="F43" s="10"/>
      <c r="G43" s="10"/>
      <c r="H43" s="10"/>
    </row>
    <row r="44" spans="1:9" x14ac:dyDescent="0.25">
      <c r="C44" s="10"/>
      <c r="D44" s="10"/>
      <c r="E44" s="15"/>
      <c r="F44" s="10"/>
      <c r="G44" s="10"/>
      <c r="H44" s="10"/>
    </row>
    <row r="45" spans="1:9" x14ac:dyDescent="0.25">
      <c r="C45" s="10"/>
      <c r="D45" s="10"/>
      <c r="E45" s="15"/>
      <c r="F45" s="10"/>
      <c r="G45" s="10"/>
      <c r="H45" s="10"/>
    </row>
    <row r="46" spans="1:9" x14ac:dyDescent="0.25">
      <c r="C46" s="10"/>
      <c r="D46" s="10"/>
      <c r="E46" s="15"/>
      <c r="F46" s="10"/>
      <c r="G46" s="10"/>
      <c r="H46" s="10"/>
    </row>
    <row r="47" spans="1:9" x14ac:dyDescent="0.25">
      <c r="C47" s="10"/>
      <c r="D47" s="10"/>
      <c r="E47" s="15"/>
      <c r="F47" s="10"/>
      <c r="G47" s="10"/>
      <c r="H47" s="10"/>
    </row>
    <row r="48" spans="1:9" x14ac:dyDescent="0.25">
      <c r="C48" s="10"/>
      <c r="D48" s="10"/>
      <c r="E48" s="15"/>
      <c r="F48" s="10"/>
      <c r="G48" s="10"/>
      <c r="H48" s="10"/>
    </row>
    <row r="49" spans="3:8" x14ac:dyDescent="0.25">
      <c r="C49" s="10"/>
      <c r="D49" s="10"/>
      <c r="E49" s="15"/>
      <c r="F49" s="10"/>
      <c r="G49" s="10"/>
      <c r="H49" s="10"/>
    </row>
    <row r="50" spans="3:8" x14ac:dyDescent="0.25">
      <c r="C50" s="10"/>
      <c r="D50" s="10"/>
      <c r="E50" s="15"/>
      <c r="F50" s="10"/>
      <c r="G50" s="10"/>
      <c r="H50" s="10"/>
    </row>
    <row r="51" spans="3:8" x14ac:dyDescent="0.25">
      <c r="C51" s="10"/>
      <c r="D51" s="10"/>
      <c r="E51" s="15"/>
      <c r="F51" s="10"/>
      <c r="G51" s="10"/>
      <c r="H51" s="10"/>
    </row>
    <row r="52" spans="3:8" x14ac:dyDescent="0.25">
      <c r="C52" s="10"/>
      <c r="D52" s="10"/>
      <c r="E52" s="15"/>
      <c r="F52" s="10"/>
      <c r="G52" s="10"/>
      <c r="H52" s="10"/>
    </row>
    <row r="53" spans="3:8" x14ac:dyDescent="0.25">
      <c r="C53" s="10"/>
      <c r="D53" s="10"/>
      <c r="E53" s="15"/>
      <c r="F53" s="10"/>
      <c r="G53" s="10"/>
      <c r="H53" s="10"/>
    </row>
    <row r="54" spans="3:8" x14ac:dyDescent="0.25">
      <c r="C54" s="10"/>
      <c r="D54" s="10"/>
      <c r="E54" s="15"/>
      <c r="F54" s="10"/>
      <c r="G54" s="10"/>
      <c r="H54" s="10"/>
    </row>
    <row r="55" spans="3:8" x14ac:dyDescent="0.25">
      <c r="C55" s="10"/>
      <c r="D55" s="10"/>
      <c r="E55" s="15"/>
      <c r="F55" s="10"/>
      <c r="G55" s="10"/>
      <c r="H55" s="10"/>
    </row>
    <row r="56" spans="3:8" x14ac:dyDescent="0.25">
      <c r="C56" s="10"/>
      <c r="D56" s="10"/>
      <c r="E56" s="15"/>
      <c r="F56" s="10"/>
      <c r="G56" s="10"/>
      <c r="H56" s="10"/>
    </row>
    <row r="57" spans="3:8" x14ac:dyDescent="0.25">
      <c r="C57" s="10"/>
      <c r="D57" s="10"/>
      <c r="E57" s="15"/>
      <c r="F57" s="10"/>
      <c r="G57" s="10"/>
      <c r="H57" s="10"/>
    </row>
    <row r="58" spans="3:8" x14ac:dyDescent="0.25">
      <c r="C58" s="10"/>
      <c r="D58" s="10"/>
      <c r="E58" s="15"/>
      <c r="F58" s="10"/>
      <c r="G58" s="10"/>
      <c r="H58" s="10"/>
    </row>
    <row r="59" spans="3:8" x14ac:dyDescent="0.25">
      <c r="C59" s="10"/>
      <c r="D59" s="10"/>
      <c r="E59" s="15"/>
      <c r="F59" s="10"/>
      <c r="G59" s="10"/>
      <c r="H59" s="10"/>
    </row>
    <row r="60" spans="3:8" x14ac:dyDescent="0.25">
      <c r="C60" s="10"/>
      <c r="D60" s="10"/>
      <c r="E60" s="15"/>
      <c r="F60" s="10"/>
      <c r="G60" s="10"/>
      <c r="H60" s="10"/>
    </row>
    <row r="61" spans="3:8" x14ac:dyDescent="0.25">
      <c r="C61" s="10"/>
      <c r="D61" s="10"/>
      <c r="E61" s="15"/>
      <c r="F61" s="10"/>
      <c r="G61" s="10"/>
      <c r="H61" s="10"/>
    </row>
    <row r="62" spans="3:8" x14ac:dyDescent="0.25">
      <c r="C62" s="10"/>
      <c r="D62" s="10"/>
      <c r="E62" s="15"/>
      <c r="F62" s="10"/>
      <c r="G62" s="10"/>
      <c r="H62" s="10"/>
    </row>
    <row r="63" spans="3:8" x14ac:dyDescent="0.25">
      <c r="C63" s="10"/>
      <c r="D63" s="10"/>
      <c r="E63" s="15"/>
      <c r="F63" s="10"/>
      <c r="G63" s="10"/>
      <c r="H63" s="10"/>
    </row>
    <row r="64" spans="3:8" x14ac:dyDescent="0.25">
      <c r="C64" s="10"/>
      <c r="D64" s="10"/>
      <c r="E64" s="15"/>
      <c r="F64" s="10"/>
      <c r="G64" s="10"/>
      <c r="H64" s="10"/>
    </row>
    <row r="65" spans="3:8" x14ac:dyDescent="0.25">
      <c r="C65" s="10"/>
      <c r="D65" s="10"/>
      <c r="E65" s="15"/>
      <c r="F65" s="10"/>
      <c r="G65" s="10"/>
      <c r="H65" s="10"/>
    </row>
    <row r="66" spans="3:8" x14ac:dyDescent="0.25">
      <c r="C66" s="10"/>
      <c r="D66" s="10"/>
      <c r="E66" s="15"/>
      <c r="F66" s="10"/>
      <c r="G66" s="10"/>
      <c r="H66" s="10"/>
    </row>
    <row r="67" spans="3:8" x14ac:dyDescent="0.25">
      <c r="C67" s="10"/>
      <c r="D67" s="10"/>
      <c r="E67" s="15"/>
      <c r="F67" s="10"/>
      <c r="G67" s="10"/>
      <c r="H67" s="10"/>
    </row>
    <row r="68" spans="3:8" x14ac:dyDescent="0.25">
      <c r="C68" s="10"/>
      <c r="D68" s="10"/>
      <c r="E68" s="15"/>
      <c r="F68" s="10"/>
      <c r="G68" s="10"/>
      <c r="H68" s="10"/>
    </row>
    <row r="69" spans="3:8" x14ac:dyDescent="0.25">
      <c r="C69" s="10"/>
      <c r="D69" s="10"/>
      <c r="E69" s="15"/>
      <c r="F69" s="10"/>
      <c r="G69" s="10"/>
      <c r="H69" s="10"/>
    </row>
    <row r="70" spans="3:8" x14ac:dyDescent="0.25">
      <c r="C70" s="10"/>
      <c r="D70" s="10"/>
      <c r="E70" s="15"/>
      <c r="F70" s="10"/>
      <c r="G70" s="10"/>
      <c r="H70" s="10"/>
    </row>
    <row r="71" spans="3:8" x14ac:dyDescent="0.25">
      <c r="C71" s="10"/>
      <c r="D71" s="10"/>
      <c r="E71" s="15"/>
      <c r="F71" s="10"/>
      <c r="G71" s="10"/>
      <c r="H71" s="10"/>
    </row>
    <row r="72" spans="3:8" x14ac:dyDescent="0.25">
      <c r="C72" s="10"/>
      <c r="D72" s="10"/>
      <c r="E72" s="15"/>
      <c r="F72" s="10"/>
      <c r="G72" s="10"/>
      <c r="H72" s="10"/>
    </row>
    <row r="73" spans="3:8" x14ac:dyDescent="0.25">
      <c r="C73" s="10"/>
      <c r="D73" s="10"/>
      <c r="E73" s="15"/>
      <c r="F73" s="10"/>
      <c r="G73" s="10"/>
      <c r="H73" s="10"/>
    </row>
    <row r="74" spans="3:8" x14ac:dyDescent="0.25">
      <c r="C74" s="10"/>
      <c r="D74" s="10"/>
      <c r="E74" s="15"/>
      <c r="F74" s="10"/>
      <c r="G74" s="10"/>
      <c r="H74" s="10"/>
    </row>
    <row r="75" spans="3:8" x14ac:dyDescent="0.25">
      <c r="C75" s="10"/>
      <c r="D75" s="10"/>
      <c r="E75" s="15"/>
      <c r="F75" s="10"/>
      <c r="G75" s="10"/>
      <c r="H75" s="10"/>
    </row>
    <row r="76" spans="3:8" x14ac:dyDescent="0.25">
      <c r="C76" s="10"/>
      <c r="D76" s="10"/>
      <c r="E76" s="15"/>
      <c r="F76" s="10"/>
      <c r="G76" s="10"/>
      <c r="H76" s="10"/>
    </row>
    <row r="77" spans="3:8" x14ac:dyDescent="0.25">
      <c r="C77" s="10"/>
      <c r="D77" s="10"/>
      <c r="E77" s="15"/>
      <c r="F77" s="10"/>
      <c r="G77" s="10"/>
      <c r="H77" s="10"/>
    </row>
    <row r="78" spans="3:8" x14ac:dyDescent="0.25">
      <c r="C78" s="10"/>
      <c r="D78" s="10"/>
      <c r="E78" s="15"/>
      <c r="F78" s="10"/>
      <c r="G78" s="10"/>
      <c r="H78" s="10"/>
    </row>
    <row r="79" spans="3:8" x14ac:dyDescent="0.25">
      <c r="C79" s="10"/>
      <c r="D79" s="10"/>
      <c r="E79" s="15"/>
      <c r="F79" s="10"/>
      <c r="G79" s="10"/>
      <c r="H79" s="10"/>
    </row>
    <row r="80" spans="3:8" x14ac:dyDescent="0.25">
      <c r="C80" s="10"/>
      <c r="D80" s="10"/>
      <c r="E80" s="15"/>
      <c r="F80" s="10"/>
      <c r="G80" s="10"/>
      <c r="H80" s="10"/>
    </row>
    <row r="81" spans="3:8" x14ac:dyDescent="0.25">
      <c r="C81" s="10"/>
      <c r="D81" s="10"/>
      <c r="E81" s="15"/>
      <c r="F81" s="10"/>
      <c r="G81" s="10"/>
      <c r="H81" s="10"/>
    </row>
    <row r="82" spans="3:8" x14ac:dyDescent="0.25">
      <c r="C82" s="10"/>
      <c r="D82" s="10"/>
      <c r="E82" s="15"/>
      <c r="F82" s="10"/>
      <c r="G82" s="10"/>
      <c r="H82" s="10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xSplit="1" ySplit="4" topLeftCell="H5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63" bestFit="1" customWidth="1"/>
    <col min="2" max="5" width="16" bestFit="1" customWidth="1"/>
    <col min="6" max="8" width="17" bestFit="1" customWidth="1"/>
  </cols>
  <sheetData>
    <row r="1" spans="1:8" x14ac:dyDescent="0.25">
      <c r="A1" s="1" t="s">
        <v>64</v>
      </c>
    </row>
    <row r="2" spans="1:8" x14ac:dyDescent="0.25">
      <c r="A2" s="1" t="s">
        <v>128</v>
      </c>
    </row>
    <row r="3" spans="1:8" x14ac:dyDescent="0.25">
      <c r="A3" t="s">
        <v>20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s="29" t="s">
        <v>114</v>
      </c>
      <c r="B5" s="38">
        <f t="shared" ref="B5:H5" si="0">SUM(B6,B17)</f>
        <v>13943330268</v>
      </c>
      <c r="C5" s="38">
        <f t="shared" si="0"/>
        <v>28785728188</v>
      </c>
      <c r="D5" s="38">
        <f t="shared" si="0"/>
        <v>30297155045</v>
      </c>
      <c r="E5" s="38">
        <f t="shared" si="0"/>
        <v>16521292440</v>
      </c>
      <c r="F5" s="38">
        <f t="shared" si="0"/>
        <v>-285296121</v>
      </c>
      <c r="G5" s="38">
        <f t="shared" si="0"/>
        <v>11415021072</v>
      </c>
      <c r="H5" s="38">
        <f t="shared" si="0"/>
        <v>31796993998</v>
      </c>
    </row>
    <row r="6" spans="1:8" x14ac:dyDescent="0.25">
      <c r="A6" s="26" t="s">
        <v>115</v>
      </c>
      <c r="B6" s="31">
        <f t="shared" ref="B6:H6" si="1">SUM(B7:B16)</f>
        <v>2699920997</v>
      </c>
      <c r="C6" s="31">
        <f t="shared" si="1"/>
        <v>3588149114</v>
      </c>
      <c r="D6" s="31">
        <f t="shared" si="1"/>
        <v>2915602946</v>
      </c>
      <c r="E6" s="31">
        <f t="shared" si="1"/>
        <v>1640861537</v>
      </c>
      <c r="F6" s="31">
        <f t="shared" si="1"/>
        <v>-2907543400</v>
      </c>
      <c r="G6" s="31">
        <f t="shared" si="1"/>
        <v>3119132578</v>
      </c>
      <c r="H6" s="31">
        <f t="shared" si="1"/>
        <v>2207358158</v>
      </c>
    </row>
    <row r="7" spans="1:8" x14ac:dyDescent="0.25">
      <c r="A7" t="s">
        <v>38</v>
      </c>
      <c r="B7" s="39">
        <v>10250856487</v>
      </c>
      <c r="C7" s="39">
        <v>15223442520</v>
      </c>
      <c r="D7" s="39">
        <v>17589288601</v>
      </c>
      <c r="E7" s="39">
        <v>21974144877</v>
      </c>
      <c r="F7" s="39">
        <v>17725381951</v>
      </c>
      <c r="G7" s="39">
        <v>20523673300</v>
      </c>
      <c r="H7" s="37">
        <v>24339607376</v>
      </c>
    </row>
    <row r="8" spans="1:8" x14ac:dyDescent="0.25">
      <c r="A8" t="s">
        <v>39</v>
      </c>
      <c r="B8" s="39">
        <v>-7135687138</v>
      </c>
      <c r="C8" s="39">
        <v>-10850608357</v>
      </c>
      <c r="D8" s="39">
        <v>-13600572936</v>
      </c>
      <c r="E8" s="39">
        <v>-18387413739</v>
      </c>
      <c r="F8" s="39">
        <v>-15419402232</v>
      </c>
      <c r="G8" s="39">
        <v>-12976900810</v>
      </c>
      <c r="H8" s="37">
        <v>-16982393111</v>
      </c>
    </row>
    <row r="9" spans="1:8" x14ac:dyDescent="0.25">
      <c r="A9" t="s">
        <v>40</v>
      </c>
      <c r="B9" s="39">
        <v>91403792</v>
      </c>
      <c r="C9" s="39">
        <v>523029036</v>
      </c>
      <c r="D9" s="39">
        <v>237314737</v>
      </c>
      <c r="E9" s="39">
        <v>240579667</v>
      </c>
      <c r="F9" s="39">
        <v>275395640</v>
      </c>
      <c r="G9" s="39">
        <v>331286803</v>
      </c>
      <c r="H9" s="37">
        <v>356457213</v>
      </c>
    </row>
    <row r="10" spans="1:8" x14ac:dyDescent="0.25">
      <c r="A10" t="s">
        <v>73</v>
      </c>
      <c r="B10" s="39">
        <v>1414029435</v>
      </c>
      <c r="C10" s="39">
        <v>1386751110</v>
      </c>
      <c r="D10" s="39">
        <v>1433180429</v>
      </c>
      <c r="E10" s="39">
        <v>1549013135</v>
      </c>
      <c r="F10" s="39">
        <v>1565584915</v>
      </c>
      <c r="G10" s="39">
        <v>1644805859</v>
      </c>
      <c r="H10" s="37">
        <v>1150518843</v>
      </c>
    </row>
    <row r="11" spans="1:8" x14ac:dyDescent="0.25">
      <c r="A11" t="s">
        <v>41</v>
      </c>
      <c r="B11" s="39">
        <v>190600000</v>
      </c>
      <c r="C11" s="39">
        <v>152702000</v>
      </c>
      <c r="D11" s="39">
        <v>257200000</v>
      </c>
      <c r="E11" s="39">
        <v>118800000</v>
      </c>
      <c r="F11" s="39">
        <v>109200000</v>
      </c>
      <c r="G11" s="39">
        <v>100200000</v>
      </c>
      <c r="H11" s="37">
        <v>281400000</v>
      </c>
    </row>
    <row r="12" spans="1:8" x14ac:dyDescent="0.25">
      <c r="A12" t="s">
        <v>42</v>
      </c>
      <c r="B12" s="39">
        <v>-1498931837</v>
      </c>
      <c r="C12" s="39">
        <v>-1712617406</v>
      </c>
      <c r="D12" s="39">
        <v>-2002550286</v>
      </c>
      <c r="E12" s="39">
        <v>-2462107018</v>
      </c>
      <c r="F12" s="39">
        <v>-4215590529</v>
      </c>
      <c r="G12" s="39">
        <v>-3968916594</v>
      </c>
      <c r="H12" s="37">
        <v>-4706583274</v>
      </c>
    </row>
    <row r="13" spans="1:8" x14ac:dyDescent="0.25">
      <c r="A13" t="s">
        <v>43</v>
      </c>
      <c r="B13" s="39">
        <v>-302878165</v>
      </c>
      <c r="C13" s="39">
        <v>-426433394</v>
      </c>
      <c r="D13" s="39">
        <v>-594532706</v>
      </c>
      <c r="E13" s="39">
        <v>-605018722</v>
      </c>
      <c r="F13" s="39">
        <v>-616516881</v>
      </c>
      <c r="G13" s="39">
        <v>-1301442545</v>
      </c>
      <c r="H13" s="37">
        <v>-676487696</v>
      </c>
    </row>
    <row r="14" spans="1:8" x14ac:dyDescent="0.25">
      <c r="A14" t="s">
        <v>44</v>
      </c>
      <c r="B14" s="39">
        <v>-1404606</v>
      </c>
      <c r="C14" s="39">
        <v>-185145862</v>
      </c>
      <c r="D14" s="39">
        <v>-7137622</v>
      </c>
      <c r="E14" s="39">
        <v>-2141595</v>
      </c>
      <c r="F14" s="39">
        <v>-812677318</v>
      </c>
      <c r="G14" s="39">
        <v>-351318311</v>
      </c>
      <c r="H14" s="37">
        <v>-205837561</v>
      </c>
    </row>
    <row r="15" spans="1:8" x14ac:dyDescent="0.25">
      <c r="A15" t="s">
        <v>45</v>
      </c>
      <c r="B15" s="39">
        <v>482564961</v>
      </c>
      <c r="C15" s="39">
        <v>513439900</v>
      </c>
      <c r="D15" s="39">
        <v>690848021</v>
      </c>
      <c r="E15" s="39">
        <v>1043916969</v>
      </c>
      <c r="F15" s="39">
        <v>1342833059</v>
      </c>
      <c r="G15" s="39">
        <v>2771524018</v>
      </c>
      <c r="H15" s="37">
        <v>1691516073</v>
      </c>
    </row>
    <row r="16" spans="1:8" x14ac:dyDescent="0.25">
      <c r="A16" t="s">
        <v>46</v>
      </c>
      <c r="B16" s="39">
        <v>-790631932</v>
      </c>
      <c r="C16" s="39">
        <v>-1036410433</v>
      </c>
      <c r="D16" s="39">
        <v>-1087435292</v>
      </c>
      <c r="E16" s="39">
        <v>-1828912037</v>
      </c>
      <c r="F16" s="39">
        <v>-2861752005</v>
      </c>
      <c r="G16" s="39">
        <v>-3653779142</v>
      </c>
      <c r="H16" s="37">
        <v>-3040839705</v>
      </c>
    </row>
    <row r="17" spans="1:8" x14ac:dyDescent="0.25">
      <c r="A17" s="27" t="s">
        <v>47</v>
      </c>
      <c r="B17" s="38">
        <f t="shared" ref="B17:H17" si="2">SUM(B18:B27)</f>
        <v>11243409271</v>
      </c>
      <c r="C17" s="38">
        <f t="shared" si="2"/>
        <v>25197579074</v>
      </c>
      <c r="D17" s="38">
        <f t="shared" si="2"/>
        <v>27381552099</v>
      </c>
      <c r="E17" s="38">
        <f t="shared" si="2"/>
        <v>14880430903</v>
      </c>
      <c r="F17" s="38">
        <f t="shared" si="2"/>
        <v>2622247279</v>
      </c>
      <c r="G17" s="38">
        <f t="shared" si="2"/>
        <v>8295888494</v>
      </c>
      <c r="H17" s="38">
        <f t="shared" si="2"/>
        <v>29589635840</v>
      </c>
    </row>
    <row r="18" spans="1:8" x14ac:dyDescent="0.25">
      <c r="A18" t="s">
        <v>74</v>
      </c>
      <c r="B18" s="39" t="s">
        <v>56</v>
      </c>
      <c r="C18" s="39" t="s">
        <v>56</v>
      </c>
      <c r="D18" s="39" t="s">
        <v>56</v>
      </c>
      <c r="E18" s="39" t="s">
        <v>56</v>
      </c>
      <c r="F18" s="39" t="s">
        <v>56</v>
      </c>
      <c r="G18" s="39" t="s">
        <v>56</v>
      </c>
      <c r="H18" s="39" t="s">
        <v>56</v>
      </c>
    </row>
    <row r="19" spans="1:8" x14ac:dyDescent="0.25">
      <c r="A19" t="s">
        <v>75</v>
      </c>
      <c r="B19" s="39">
        <v>-29494457</v>
      </c>
      <c r="C19" s="39" t="s">
        <v>56</v>
      </c>
      <c r="D19" s="39" t="s">
        <v>56</v>
      </c>
      <c r="E19" s="39" t="s">
        <v>56</v>
      </c>
      <c r="F19" s="39" t="s">
        <v>56</v>
      </c>
      <c r="G19" s="39" t="s">
        <v>56</v>
      </c>
      <c r="H19" s="39" t="s">
        <v>56</v>
      </c>
    </row>
    <row r="20" spans="1:8" x14ac:dyDescent="0.25">
      <c r="A20" t="s">
        <v>85</v>
      </c>
      <c r="B20" s="39" t="s">
        <v>56</v>
      </c>
      <c r="C20" s="39" t="s">
        <v>56</v>
      </c>
      <c r="D20" s="39" t="s">
        <v>56</v>
      </c>
      <c r="E20" s="39" t="s">
        <v>56</v>
      </c>
      <c r="F20" s="39" t="s">
        <v>56</v>
      </c>
      <c r="G20" s="39" t="s">
        <v>56</v>
      </c>
      <c r="H20" s="39" t="s">
        <v>56</v>
      </c>
    </row>
    <row r="21" spans="1:8" x14ac:dyDescent="0.25">
      <c r="A21" t="s">
        <v>48</v>
      </c>
      <c r="B21" s="39">
        <v>-15670677430</v>
      </c>
      <c r="C21" s="39">
        <v>-16784741591</v>
      </c>
      <c r="D21" s="39">
        <v>-17585684953</v>
      </c>
      <c r="E21" s="39">
        <v>-17502978347</v>
      </c>
      <c r="F21" s="39">
        <v>-32635417147</v>
      </c>
      <c r="G21" s="39">
        <v>-31529578914</v>
      </c>
      <c r="H21" s="37">
        <v>-40817937599</v>
      </c>
    </row>
    <row r="22" spans="1:8" x14ac:dyDescent="0.25">
      <c r="A22" t="s">
        <v>49</v>
      </c>
      <c r="B22" s="39">
        <v>-1329978732</v>
      </c>
      <c r="C22" s="39">
        <v>-1901180266</v>
      </c>
      <c r="D22" s="39">
        <v>-3110153750</v>
      </c>
      <c r="E22" s="39">
        <v>2227158950</v>
      </c>
      <c r="F22" s="39">
        <v>473851594</v>
      </c>
      <c r="G22" s="39">
        <v>-3001792124</v>
      </c>
      <c r="H22" s="37">
        <v>-4044803788</v>
      </c>
    </row>
    <row r="23" spans="1:8" x14ac:dyDescent="0.25">
      <c r="A23" t="s">
        <v>50</v>
      </c>
      <c r="B23" s="39" t="s">
        <v>56</v>
      </c>
      <c r="C23" s="39" t="s">
        <v>56</v>
      </c>
      <c r="D23" s="39" t="s">
        <v>56</v>
      </c>
      <c r="E23" s="39" t="s">
        <v>56</v>
      </c>
      <c r="F23" s="39" t="s">
        <v>56</v>
      </c>
      <c r="G23" s="39" t="s">
        <v>56</v>
      </c>
      <c r="H23" s="39" t="s">
        <v>56</v>
      </c>
    </row>
    <row r="24" spans="1:8" x14ac:dyDescent="0.25">
      <c r="A24" t="s">
        <v>51</v>
      </c>
      <c r="B24" s="39">
        <v>29432668393</v>
      </c>
      <c r="C24" s="39">
        <v>41357672384</v>
      </c>
      <c r="D24" s="39">
        <v>43700994670</v>
      </c>
      <c r="E24" s="39">
        <v>32172815505</v>
      </c>
      <c r="F24" s="39">
        <v>25286379491</v>
      </c>
      <c r="G24" s="39">
        <v>40371590622</v>
      </c>
      <c r="H24" s="37">
        <v>69830689701</v>
      </c>
    </row>
    <row r="25" spans="1:8" x14ac:dyDescent="0.25">
      <c r="A25" t="s">
        <v>76</v>
      </c>
      <c r="B25" s="39" t="s">
        <v>56</v>
      </c>
      <c r="C25" s="39" t="s">
        <v>56</v>
      </c>
      <c r="D25" s="39" t="s">
        <v>56</v>
      </c>
      <c r="E25" s="39" t="s">
        <v>56</v>
      </c>
      <c r="F25" s="39" t="s">
        <v>56</v>
      </c>
      <c r="G25" s="39" t="s">
        <v>56</v>
      </c>
      <c r="H25" s="39" t="s">
        <v>56</v>
      </c>
    </row>
    <row r="26" spans="1:8" x14ac:dyDescent="0.25">
      <c r="A26" t="s">
        <v>77</v>
      </c>
      <c r="B26" s="39" t="s">
        <v>56</v>
      </c>
      <c r="C26" s="39" t="s">
        <v>56</v>
      </c>
      <c r="D26" s="39" t="s">
        <v>56</v>
      </c>
      <c r="E26" s="39" t="s">
        <v>56</v>
      </c>
      <c r="F26" s="39" t="s">
        <v>56</v>
      </c>
      <c r="G26" s="39" t="s">
        <v>56</v>
      </c>
      <c r="H26" s="39" t="s">
        <v>56</v>
      </c>
    </row>
    <row r="27" spans="1:8" x14ac:dyDescent="0.25">
      <c r="A27" t="s">
        <v>52</v>
      </c>
      <c r="B27" s="39">
        <v>-1159108503</v>
      </c>
      <c r="C27" s="39">
        <v>2525828547</v>
      </c>
      <c r="D27" s="39">
        <v>4376396132</v>
      </c>
      <c r="E27" s="39">
        <v>-2016565205</v>
      </c>
      <c r="F27" s="39">
        <v>9497433341</v>
      </c>
      <c r="G27" s="39">
        <v>2455668910</v>
      </c>
      <c r="H27" s="37">
        <v>4621687526</v>
      </c>
    </row>
    <row r="28" spans="1:8" x14ac:dyDescent="0.25">
      <c r="A28" s="29" t="s">
        <v>116</v>
      </c>
      <c r="B28" s="38">
        <f t="shared" ref="B28:H28" si="3">SUM(B29:B34)</f>
        <v>-3225678060</v>
      </c>
      <c r="C28" s="38">
        <f t="shared" si="3"/>
        <v>-13378272482</v>
      </c>
      <c r="D28" s="38">
        <f t="shared" si="3"/>
        <v>-30027987360</v>
      </c>
      <c r="E28" s="38">
        <f t="shared" si="3"/>
        <v>-14777432199</v>
      </c>
      <c r="F28" s="38">
        <f t="shared" si="3"/>
        <v>1745815325</v>
      </c>
      <c r="G28" s="38">
        <f t="shared" si="3"/>
        <v>10254563777</v>
      </c>
      <c r="H28" s="38">
        <f t="shared" si="3"/>
        <v>-16115037507</v>
      </c>
    </row>
    <row r="29" spans="1:8" x14ac:dyDescent="0.25">
      <c r="A29" t="s">
        <v>53</v>
      </c>
      <c r="B29" s="39">
        <v>120514580</v>
      </c>
      <c r="C29" s="39" t="s">
        <v>56</v>
      </c>
      <c r="D29" s="39">
        <v>2700232388</v>
      </c>
      <c r="E29" s="39">
        <v>61184596</v>
      </c>
      <c r="F29" s="39">
        <v>849216798249</v>
      </c>
      <c r="G29" s="39">
        <v>922974841648</v>
      </c>
      <c r="H29" s="37">
        <v>188245720477</v>
      </c>
    </row>
    <row r="30" spans="1:8" x14ac:dyDescent="0.25">
      <c r="A30" t="s">
        <v>54</v>
      </c>
      <c r="B30" s="39">
        <v>-2353342141</v>
      </c>
      <c r="C30" s="39">
        <v>-12677901884</v>
      </c>
      <c r="D30" s="39">
        <v>-32219977352</v>
      </c>
      <c r="E30" s="39">
        <v>-14557186358</v>
      </c>
      <c r="F30" s="39">
        <v>-846590701259</v>
      </c>
      <c r="G30" s="39">
        <v>-912014878059</v>
      </c>
      <c r="H30" s="37">
        <v>-204061230566</v>
      </c>
    </row>
    <row r="31" spans="1:8" x14ac:dyDescent="0.25">
      <c r="A31" t="s">
        <v>78</v>
      </c>
      <c r="B31" s="39">
        <v>-263664237</v>
      </c>
      <c r="C31" s="39">
        <v>-162011860</v>
      </c>
      <c r="D31" s="39">
        <v>-394653509</v>
      </c>
      <c r="E31" s="39">
        <v>-271218134</v>
      </c>
      <c r="F31" s="39">
        <v>-408308656</v>
      </c>
      <c r="G31" s="39">
        <v>-505473500</v>
      </c>
      <c r="H31" s="37">
        <v>-302546230</v>
      </c>
    </row>
    <row r="32" spans="1:8" x14ac:dyDescent="0.25">
      <c r="A32" t="s">
        <v>79</v>
      </c>
      <c r="B32" s="39">
        <v>-8986262</v>
      </c>
      <c r="C32" s="39">
        <v>-71389587</v>
      </c>
      <c r="D32" s="39">
        <v>68095444</v>
      </c>
      <c r="E32" s="39">
        <v>-15647705</v>
      </c>
      <c r="F32" s="39">
        <v>121078656</v>
      </c>
      <c r="G32" s="39" t="s">
        <v>56</v>
      </c>
      <c r="H32" s="37">
        <v>0</v>
      </c>
    </row>
    <row r="33" spans="1:8" x14ac:dyDescent="0.25">
      <c r="A33" t="s">
        <v>80</v>
      </c>
      <c r="B33" s="39" t="s">
        <v>56</v>
      </c>
      <c r="C33" s="39">
        <v>33116164</v>
      </c>
      <c r="D33" s="39">
        <v>22530292</v>
      </c>
      <c r="E33" s="39">
        <v>1220779</v>
      </c>
      <c r="F33" s="39">
        <v>6983015</v>
      </c>
      <c r="G33" s="39">
        <v>73688</v>
      </c>
      <c r="H33" s="37">
        <v>3018812</v>
      </c>
    </row>
    <row r="34" spans="1:8" x14ac:dyDescent="0.25">
      <c r="A34" t="s">
        <v>81</v>
      </c>
      <c r="B34" s="39">
        <v>-720200000</v>
      </c>
      <c r="C34" s="39">
        <v>-500085315</v>
      </c>
      <c r="D34" s="39">
        <v>-204214623</v>
      </c>
      <c r="E34" s="39">
        <v>4214623</v>
      </c>
      <c r="F34" s="39">
        <v>-600034680</v>
      </c>
      <c r="G34" s="39">
        <v>-200000000</v>
      </c>
      <c r="H34" s="37">
        <v>0</v>
      </c>
    </row>
    <row r="35" spans="1:8" x14ac:dyDescent="0.25">
      <c r="A35" s="29" t="s">
        <v>117</v>
      </c>
      <c r="B35" s="40">
        <f t="shared" ref="B35:H35" si="4">SUM(B36:B40)</f>
        <v>1558997719</v>
      </c>
      <c r="C35" s="40">
        <f t="shared" si="4"/>
        <v>707446115</v>
      </c>
      <c r="D35" s="40">
        <f t="shared" si="4"/>
        <v>758828008</v>
      </c>
      <c r="E35" s="40">
        <f t="shared" si="4"/>
        <v>174564719</v>
      </c>
      <c r="F35" s="40">
        <f t="shared" si="4"/>
        <v>452090796</v>
      </c>
      <c r="G35" s="40">
        <f t="shared" si="4"/>
        <v>3235571164</v>
      </c>
      <c r="H35" s="40">
        <f t="shared" si="4"/>
        <v>6470234849</v>
      </c>
    </row>
    <row r="36" spans="1:8" x14ac:dyDescent="0.25">
      <c r="A36" t="s">
        <v>82</v>
      </c>
      <c r="B36" s="39" t="s">
        <v>56</v>
      </c>
      <c r="C36" s="39">
        <v>-1392553885</v>
      </c>
      <c r="D36" s="39">
        <v>558828008</v>
      </c>
      <c r="E36" s="39">
        <v>174564719</v>
      </c>
      <c r="F36" s="39">
        <v>-147909204</v>
      </c>
      <c r="G36" s="39">
        <v>2205571164</v>
      </c>
      <c r="H36" s="37"/>
    </row>
    <row r="37" spans="1:8" x14ac:dyDescent="0.25">
      <c r="A37" t="s">
        <v>83</v>
      </c>
      <c r="B37" s="39">
        <v>533997719</v>
      </c>
      <c r="C37" s="39" t="s">
        <v>56</v>
      </c>
      <c r="D37" s="39" t="s">
        <v>56</v>
      </c>
      <c r="E37" s="39" t="s">
        <v>56</v>
      </c>
      <c r="F37" s="39" t="s">
        <v>56</v>
      </c>
      <c r="G37" s="39" t="s">
        <v>56</v>
      </c>
      <c r="H37" s="37">
        <v>3470234849</v>
      </c>
    </row>
    <row r="38" spans="1:8" x14ac:dyDescent="0.25">
      <c r="A38" t="s">
        <v>84</v>
      </c>
      <c r="B38" s="39">
        <v>1025000000</v>
      </c>
      <c r="C38" s="39">
        <v>2100000000</v>
      </c>
      <c r="D38" s="39">
        <v>200000000</v>
      </c>
      <c r="E38" s="39" t="s">
        <v>56</v>
      </c>
      <c r="F38" s="39">
        <v>600000000</v>
      </c>
      <c r="G38" s="39">
        <v>1200000000</v>
      </c>
      <c r="H38" s="37"/>
    </row>
    <row r="39" spans="1:8" x14ac:dyDescent="0.25">
      <c r="A39" t="s">
        <v>125</v>
      </c>
      <c r="B39" s="39"/>
      <c r="C39" s="39"/>
      <c r="D39" s="39"/>
      <c r="E39" s="39"/>
      <c r="F39" s="39"/>
      <c r="G39" s="39"/>
      <c r="H39" s="37">
        <v>3000000000</v>
      </c>
    </row>
    <row r="40" spans="1:8" x14ac:dyDescent="0.25">
      <c r="A40" t="s">
        <v>55</v>
      </c>
      <c r="B40" s="39" t="s">
        <v>56</v>
      </c>
      <c r="C40" s="39" t="s">
        <v>56</v>
      </c>
      <c r="D40" s="39" t="s">
        <v>56</v>
      </c>
      <c r="E40" s="39" t="s">
        <v>56</v>
      </c>
      <c r="F40" s="39" t="s">
        <v>56</v>
      </c>
      <c r="G40" s="39">
        <v>-170000000</v>
      </c>
      <c r="H40" s="37"/>
    </row>
    <row r="41" spans="1:8" x14ac:dyDescent="0.25">
      <c r="A41" s="29" t="s">
        <v>118</v>
      </c>
      <c r="B41" s="31">
        <v>12276652927</v>
      </c>
      <c r="C41" s="31">
        <v>16114906006</v>
      </c>
      <c r="D41" s="31">
        <v>1027995692</v>
      </c>
      <c r="E41" s="31">
        <v>1918424959</v>
      </c>
      <c r="F41" s="31">
        <v>1912610000</v>
      </c>
      <c r="G41" s="31">
        <v>24905156012</v>
      </c>
      <c r="H41" s="31">
        <f>H5+H28+H35</f>
        <v>22152191340</v>
      </c>
    </row>
    <row r="42" spans="1:8" x14ac:dyDescent="0.25">
      <c r="A42" s="1" t="s">
        <v>119</v>
      </c>
      <c r="B42" s="39" t="s">
        <v>56</v>
      </c>
      <c r="C42" s="39" t="s">
        <v>56</v>
      </c>
      <c r="D42" s="39" t="s">
        <v>56</v>
      </c>
      <c r="E42" s="39" t="s">
        <v>56</v>
      </c>
      <c r="F42" s="39" t="s">
        <v>56</v>
      </c>
      <c r="G42" s="39"/>
      <c r="H42" s="37"/>
    </row>
    <row r="43" spans="1:8" x14ac:dyDescent="0.25">
      <c r="A43" s="32" t="s">
        <v>120</v>
      </c>
      <c r="B43" s="38">
        <v>13912098025</v>
      </c>
      <c r="C43" s="38">
        <v>26188750952</v>
      </c>
      <c r="D43" s="38">
        <v>42478161569</v>
      </c>
      <c r="E43" s="38">
        <v>43506157260</v>
      </c>
      <c r="F43" s="38">
        <v>45424582218</v>
      </c>
      <c r="G43" s="38">
        <v>47337192217</v>
      </c>
      <c r="H43" s="38">
        <v>72242348229</v>
      </c>
    </row>
    <row r="44" spans="1:8" x14ac:dyDescent="0.25">
      <c r="A44" s="29" t="s">
        <v>121</v>
      </c>
      <c r="B44" s="38">
        <f>SUM(B41:B43)</f>
        <v>26188750952</v>
      </c>
      <c r="C44" s="38">
        <f>SUM(C41:C43)</f>
        <v>42303656958</v>
      </c>
      <c r="D44" s="38">
        <f>SUM(D41:D43)</f>
        <v>43506157261</v>
      </c>
      <c r="E44" s="38">
        <f t="shared" ref="E44:F44" si="5">SUM(E41:E43)</f>
        <v>45424582219</v>
      </c>
      <c r="F44" s="38">
        <f t="shared" si="5"/>
        <v>47337192218</v>
      </c>
      <c r="G44" s="38">
        <f>SUM(G41:G43)</f>
        <v>72242348229</v>
      </c>
      <c r="H44" s="38">
        <f>SUM(H41:H43)+3</f>
        <v>94394539572</v>
      </c>
    </row>
    <row r="45" spans="1:8" x14ac:dyDescent="0.25">
      <c r="A45" s="32" t="s">
        <v>122</v>
      </c>
      <c r="B45" s="38">
        <f>B28/'1'!B46</f>
        <v>-19.549564</v>
      </c>
      <c r="C45" s="38">
        <f>C28/'1'!C46</f>
        <v>-73.709490258953167</v>
      </c>
      <c r="D45" s="38">
        <f>D28/'1'!D46</f>
        <v>-143.86387524254403</v>
      </c>
      <c r="E45" s="38">
        <f>E28/'1'!E46</f>
        <v>-61.563976728272586</v>
      </c>
      <c r="F45" s="38">
        <f>F28/'1'!F46</f>
        <v>6.3245284688444467</v>
      </c>
      <c r="G45" s="38">
        <f>G28/'1'!G46</f>
        <v>33.771811452745872</v>
      </c>
      <c r="H45" s="38">
        <f>H5/('1'!H36/10)</f>
        <v>84.450367843875412</v>
      </c>
    </row>
    <row r="46" spans="1:8" x14ac:dyDescent="0.25">
      <c r="A46" s="29" t="s">
        <v>123</v>
      </c>
      <c r="B46" s="33">
        <v>165000000</v>
      </c>
      <c r="C46" s="33">
        <v>181500000</v>
      </c>
      <c r="D46" s="34">
        <v>208725000</v>
      </c>
      <c r="E46" s="33">
        <v>240033750</v>
      </c>
      <c r="F46" s="33">
        <v>276038812</v>
      </c>
      <c r="G46" s="33">
        <v>303642693</v>
      </c>
      <c r="H46" s="33">
        <f>'1'!H36/10</f>
        <v>376516939</v>
      </c>
    </row>
    <row r="48" spans="1:8" x14ac:dyDescent="0.25">
      <c r="B48" s="10"/>
      <c r="C48" s="10"/>
      <c r="D48" s="10"/>
      <c r="E48" s="10"/>
      <c r="F48" s="10"/>
      <c r="G48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M16" sqref="M16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64</v>
      </c>
    </row>
    <row r="2" spans="1:7" x14ac:dyDescent="0.25">
      <c r="A2" s="1" t="s">
        <v>124</v>
      </c>
    </row>
    <row r="3" spans="1:7" x14ac:dyDescent="0.25">
      <c r="A3" t="s">
        <v>20</v>
      </c>
    </row>
    <row r="4" spans="1:7" ht="15.75" x14ac:dyDescent="0.25">
      <c r="A4" s="22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</row>
    <row r="5" spans="1:7" x14ac:dyDescent="0.25">
      <c r="A5" t="s">
        <v>109</v>
      </c>
      <c r="B5" s="23">
        <f>'2'!D6/'2'!D7</f>
        <v>7.4730249546040933E-2</v>
      </c>
      <c r="C5" s="23">
        <f>'2'!E6/'2'!E7</f>
        <v>-8.0467500363109359E-2</v>
      </c>
      <c r="D5" s="23">
        <f>'2'!F6/'2'!F7</f>
        <v>-0.11098501727398981</v>
      </c>
      <c r="E5" s="23">
        <f>'2'!G6/'2'!G7</f>
        <v>-0.12604197744072729</v>
      </c>
      <c r="F5" s="23">
        <f>'2'!H6/'2'!H7</f>
        <v>0.21135372069616995</v>
      </c>
      <c r="G5" s="23">
        <f>'2'!I6/'2'!I7</f>
        <v>0.14393914287744281</v>
      </c>
    </row>
    <row r="6" spans="1:7" x14ac:dyDescent="0.25">
      <c r="A6" t="s">
        <v>86</v>
      </c>
      <c r="B6" s="23">
        <f>'2'!D25/'2'!D5</f>
        <v>0.38467336784198375</v>
      </c>
      <c r="C6" s="23">
        <f>'2'!E25/'2'!E5</f>
        <v>0.41105251307485202</v>
      </c>
      <c r="D6" s="23">
        <f>'2'!F25/'2'!F5</f>
        <v>0.34570684782950994</v>
      </c>
      <c r="E6" s="23">
        <f>'2'!G25/'2'!G5</f>
        <v>-0.12233474242956618</v>
      </c>
      <c r="F6" s="23">
        <f>'2'!H25/'2'!H5</f>
        <v>0.4271336377252189</v>
      </c>
      <c r="G6" s="23">
        <f>'2'!I25/'2'!I5</f>
        <v>0.27838509727284749</v>
      </c>
    </row>
    <row r="7" spans="1:7" x14ac:dyDescent="0.25">
      <c r="A7" t="s">
        <v>87</v>
      </c>
      <c r="B7" s="23">
        <f>'2'!D35/'2'!D5</f>
        <v>8.1489993819038528E-2</v>
      </c>
      <c r="C7" s="23">
        <f>'2'!E35/'2'!E5</f>
        <v>7.5852382071915914E-2</v>
      </c>
      <c r="D7" s="23">
        <f>'2'!F35/'2'!F5</f>
        <v>3.2318737697793587E-2</v>
      </c>
      <c r="E7" s="23">
        <f>'2'!G35/'2'!G5</f>
        <v>-0.18700488981083496</v>
      </c>
      <c r="F7" s="23">
        <f>'2'!H35/'2'!H5</f>
        <v>4.8099190958789999E-2</v>
      </c>
      <c r="G7" s="23">
        <f>'2'!I35/'2'!I5</f>
        <v>3.5980507366521843E-2</v>
      </c>
    </row>
    <row r="8" spans="1:7" x14ac:dyDescent="0.25">
      <c r="A8" t="s">
        <v>110</v>
      </c>
      <c r="B8" s="23">
        <f>'2'!D35/'1'!C5</f>
        <v>2.0879612707182522E-3</v>
      </c>
      <c r="C8" s="23">
        <f>'2'!E35/'1'!D5</f>
        <v>1.829147391734044E-3</v>
      </c>
      <c r="D8" s="23">
        <f>'2'!F35/'1'!E5</f>
        <v>7.8477539292765822E-4</v>
      </c>
      <c r="E8" s="23">
        <f>'2'!G35/'1'!F5</f>
        <v>-3.6217335336028817E-3</v>
      </c>
      <c r="F8" s="23">
        <f>'2'!H35/'1'!G5</f>
        <v>1.5729689609947858E-3</v>
      </c>
      <c r="G8" s="23">
        <f>'2'!I35/'1'!H5</f>
        <v>8.8225226973537795E-4</v>
      </c>
    </row>
    <row r="9" spans="1:7" x14ac:dyDescent="0.25">
      <c r="A9" t="s">
        <v>111</v>
      </c>
      <c r="B9" s="23">
        <f>'2'!C35/'1'!C35</f>
        <v>0.10235827790176953</v>
      </c>
      <c r="C9" s="23">
        <f>'2'!D35/'1'!D35</f>
        <v>3.0329035381565408E-2</v>
      </c>
      <c r="D9" s="23">
        <f>'2'!E35/'1'!E35</f>
        <v>3.8245402463033144E-2</v>
      </c>
      <c r="E9" s="23">
        <f>'2'!F35/'1'!F35</f>
        <v>1.9982695801631679E-2</v>
      </c>
      <c r="F9" s="23">
        <f>'2'!G35/'1'!G35</f>
        <v>-9.0553584026644318E-2</v>
      </c>
      <c r="G9" s="23">
        <f>'2'!H35/'1'!H35</f>
        <v>3.4983813061755138E-2</v>
      </c>
    </row>
    <row r="10" spans="1:7" x14ac:dyDescent="0.25">
      <c r="A10" t="s">
        <v>88</v>
      </c>
      <c r="B10" s="24">
        <v>5.3400000000000003E-2</v>
      </c>
      <c r="C10" s="24">
        <v>0.1043</v>
      </c>
      <c r="D10" s="24">
        <v>8.4900000000000003E-2</v>
      </c>
      <c r="E10" s="24">
        <v>6.6900000000000001E-2</v>
      </c>
      <c r="F10" s="24">
        <v>6.5299999999999997E-2</v>
      </c>
      <c r="G10" s="24"/>
    </row>
    <row r="11" spans="1:7" x14ac:dyDescent="0.25">
      <c r="A11" t="s">
        <v>112</v>
      </c>
      <c r="B11" s="24">
        <v>0.16750000000000001</v>
      </c>
      <c r="C11" s="24">
        <v>0.1215</v>
      </c>
      <c r="D11" s="24">
        <v>0.1643</v>
      </c>
      <c r="E11" s="24">
        <v>0.2064</v>
      </c>
      <c r="F11" s="24">
        <v>0.2341</v>
      </c>
      <c r="G11" s="24"/>
    </row>
    <row r="12" spans="1:7" x14ac:dyDescent="0.25">
      <c r="A12" t="s">
        <v>113</v>
      </c>
      <c r="B12" s="24">
        <v>0.60370000000000001</v>
      </c>
      <c r="C12" s="24">
        <v>0.54400000000000004</v>
      </c>
      <c r="D12" s="24">
        <v>0.5615</v>
      </c>
      <c r="E12" s="24">
        <v>0.62749999999999995</v>
      </c>
      <c r="F12" s="24">
        <v>0.64690000000000003</v>
      </c>
      <c r="G1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Sunny</cp:lastModifiedBy>
  <dcterms:created xsi:type="dcterms:W3CDTF">2016-10-31T06:33:42Z</dcterms:created>
  <dcterms:modified xsi:type="dcterms:W3CDTF">2020-04-12T14:24:27Z</dcterms:modified>
</cp:coreProperties>
</file>