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tabRatio="875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23" i="2" l="1"/>
  <c r="D23" i="2"/>
  <c r="E23" i="2"/>
  <c r="F23" i="2"/>
  <c r="G23" i="2"/>
  <c r="B23" i="2"/>
  <c r="C20" i="2"/>
  <c r="D20" i="2"/>
  <c r="E20" i="2"/>
  <c r="F20" i="2"/>
  <c r="G20" i="2"/>
  <c r="B20" i="2"/>
  <c r="G18" i="2"/>
  <c r="G12" i="2"/>
  <c r="F25" i="3"/>
  <c r="F21" i="3"/>
  <c r="D25" i="3"/>
  <c r="C41" i="1"/>
  <c r="D41" i="1"/>
  <c r="E41" i="1"/>
  <c r="F41" i="1"/>
  <c r="B41" i="1"/>
  <c r="C21" i="2" l="1"/>
  <c r="D21" i="2"/>
  <c r="C43" i="1"/>
  <c r="D43" i="1"/>
  <c r="E43" i="1"/>
  <c r="F43" i="1"/>
  <c r="G43" i="1"/>
  <c r="B43" i="1"/>
  <c r="B31" i="3" l="1"/>
  <c r="C31" i="3"/>
  <c r="D31" i="3"/>
  <c r="E31" i="3"/>
  <c r="F31" i="3"/>
  <c r="B22" i="3"/>
  <c r="C22" i="3"/>
  <c r="B19" i="3"/>
  <c r="C19" i="3"/>
  <c r="B18" i="2"/>
  <c r="B10" i="2"/>
  <c r="D27" i="1"/>
  <c r="D33" i="1"/>
  <c r="D42" i="1" s="1"/>
  <c r="D14" i="1"/>
  <c r="D6" i="1"/>
  <c r="C20" i="1"/>
  <c r="E21" i="3"/>
  <c r="E19" i="3"/>
  <c r="E10" i="2"/>
  <c r="F33" i="1"/>
  <c r="D23" i="1" l="1"/>
  <c r="D40" i="1"/>
  <c r="B12" i="3"/>
  <c r="B38" i="3" s="1"/>
  <c r="C12" i="3"/>
  <c r="C38" i="3" s="1"/>
  <c r="D12" i="3"/>
  <c r="D38" i="3" s="1"/>
  <c r="F12" i="3"/>
  <c r="F38" i="3" s="1"/>
  <c r="E12" i="3"/>
  <c r="E38" i="3" s="1"/>
  <c r="B25" i="3"/>
  <c r="C25" i="3"/>
  <c r="E25" i="3"/>
  <c r="F27" i="1"/>
  <c r="F42" i="1"/>
  <c r="B14" i="1"/>
  <c r="C14" i="1"/>
  <c r="E14" i="1"/>
  <c r="F14" i="1"/>
  <c r="G14" i="1"/>
  <c r="G6" i="1"/>
  <c r="B6" i="1"/>
  <c r="C6" i="1"/>
  <c r="E6" i="1"/>
  <c r="F6" i="1"/>
  <c r="B27" i="1"/>
  <c r="C27" i="1"/>
  <c r="E27" i="1"/>
  <c r="G27" i="1"/>
  <c r="B33" i="1"/>
  <c r="B42" i="1" s="1"/>
  <c r="C33" i="1"/>
  <c r="C42" i="1" s="1"/>
  <c r="E33" i="1"/>
  <c r="E42" i="1" s="1"/>
  <c r="G33" i="1"/>
  <c r="G42" i="1" s="1"/>
  <c r="G8" i="2"/>
  <c r="B8" i="2"/>
  <c r="B12" i="2" s="1"/>
  <c r="C8" i="2"/>
  <c r="C12" i="2" s="1"/>
  <c r="D8" i="2"/>
  <c r="D12" i="2" s="1"/>
  <c r="E8" i="2"/>
  <c r="E12" i="2" s="1"/>
  <c r="F8" i="2"/>
  <c r="F12" i="2" s="1"/>
  <c r="F19" i="2" s="1"/>
  <c r="D19" i="2" l="1"/>
  <c r="D25" i="2" s="1"/>
  <c r="E19" i="2"/>
  <c r="E25" i="2" s="1"/>
  <c r="G19" i="2"/>
  <c r="G25" i="2" s="1"/>
  <c r="C19" i="2"/>
  <c r="C25" i="2" s="1"/>
  <c r="B19" i="2"/>
  <c r="B25" i="2" s="1"/>
  <c r="D45" i="1"/>
  <c r="C23" i="1"/>
  <c r="F25" i="2"/>
  <c r="F23" i="1"/>
  <c r="G23" i="1"/>
  <c r="E23" i="1"/>
  <c r="B23" i="1"/>
  <c r="C40" i="1"/>
  <c r="B40" i="1"/>
  <c r="F40" i="1"/>
  <c r="E40" i="1"/>
  <c r="G40" i="1"/>
  <c r="D33" i="3"/>
  <c r="D35" i="3" s="1"/>
  <c r="E33" i="3"/>
  <c r="E35" i="3" s="1"/>
  <c r="C33" i="3"/>
  <c r="C35" i="3" s="1"/>
  <c r="B33" i="3"/>
  <c r="B35" i="3" s="1"/>
  <c r="F33" i="3"/>
  <c r="F35" i="3" s="1"/>
  <c r="G41" i="1" l="1"/>
  <c r="F45" i="1"/>
  <c r="E45" i="1"/>
  <c r="C45" i="1"/>
  <c r="B45" i="1"/>
</calcChain>
</file>

<file path=xl/sharedStrings.xml><?xml version="1.0" encoding="utf-8"?>
<sst xmlns="http://schemas.openxmlformats.org/spreadsheetml/2006/main" count="83" uniqueCount="79">
  <si>
    <t>Operating Expenses</t>
  </si>
  <si>
    <t xml:space="preserve">Acquisition of Fixed Assets 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</si>
  <si>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</si>
  <si>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</si>
  <si>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</si>
  <si>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</si>
  <si>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</si>
  <si>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</si>
  <si>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</si>
  <si>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>Paid Up Capital</t>
  </si>
  <si>
    <t xml:space="preserve">Fair Value Change Account </t>
  </si>
  <si>
    <t>Estimated liabilities in respect of outstanding claims, whether due or intimated</t>
  </si>
  <si>
    <t>Sundry creditors</t>
  </si>
  <si>
    <t>LIABILITIES</t>
  </si>
  <si>
    <t>Investment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</si>
  <si>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</si>
  <si>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</si>
  <si>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</si>
  <si>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</si>
  <si>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</si>
  <si>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</si>
  <si>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</si>
  <si>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</si>
  <si>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</si>
  <si>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</si>
  <si>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</si>
  <si>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</si>
  <si>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Re-insurance premium paid</t>
  </si>
  <si>
    <t>Claim paid</t>
  </si>
  <si>
    <t>Investment made</t>
  </si>
  <si>
    <t>Proceeds from sale of fixed assets</t>
  </si>
  <si>
    <t xml:space="preserve">Loan paid against policies </t>
  </si>
  <si>
    <t>Interest, dividends &amp; rents received</t>
  </si>
  <si>
    <t xml:space="preserve">Other loans realized </t>
  </si>
  <si>
    <t>Dividend Paid</t>
  </si>
  <si>
    <t>RUPALI LIFE INSURANCE COMPANY LIMITED</t>
  </si>
  <si>
    <t>Share Premium</t>
  </si>
  <si>
    <t>Revaluation Reserve</t>
  </si>
  <si>
    <t>Amount due to other entities carrying on insurance business</t>
  </si>
  <si>
    <t>Provision for corporate tax</t>
  </si>
  <si>
    <t>Other Expenses</t>
  </si>
  <si>
    <t>Payment for death claims</t>
  </si>
  <si>
    <t>Advance Income Tax paid</t>
  </si>
  <si>
    <t>Share Issue</t>
  </si>
  <si>
    <t>Rights Premium</t>
  </si>
  <si>
    <t>Balance Sheet</t>
  </si>
  <si>
    <t>As at year end</t>
  </si>
  <si>
    <t>Assets</t>
  </si>
  <si>
    <t xml:space="preserve">Fixed Assets </t>
  </si>
  <si>
    <t>Current Assets</t>
  </si>
  <si>
    <t>Liabilities and Capital</t>
  </si>
  <si>
    <t>Liabilities</t>
  </si>
  <si>
    <t>Shareholders’ Equity</t>
  </si>
  <si>
    <t>Net assets value per share</t>
  </si>
  <si>
    <t>Shares to calculate NAVPS</t>
  </si>
  <si>
    <t>Income Statement</t>
  </si>
  <si>
    <t>Gross Premium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</si>
  <si>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</si>
  <si>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</si>
  <si>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</si>
  <si>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</si>
  <si>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</si>
  <si>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</si>
  <si>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</si>
  <si>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</si>
  <si>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</si>
  <si>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</si>
  <si>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</si>
  <si>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</si>
  <si>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</si>
  <si>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</si>
  <si>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Non Current Assets</t>
  </si>
  <si>
    <t>Advance income tax paid</t>
  </si>
  <si>
    <t xml:space="preserve">Loan realized against policies </t>
  </si>
  <si>
    <t>Other loans paid</t>
  </si>
  <si>
    <t>Profit on Sale of Share</t>
  </si>
  <si>
    <t>Profit/(Loss) on sale of share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</si>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</sst>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/>
    <xf numFmtId="0" fontId="0" fillId="0" borderId="0" xfId="0" applyFont="1"/>
    <xf numFmtId="2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2" fontId="2" fillId="0" borderId="1" xfId="0" applyNumberFormat="1" applyFont="1" applyBorder="1"/>
    <xf numFmtId="0" fontId="0" fillId="0" borderId="0" xfId="0" applyBorder="1"/>
    <xf numFmtId="164" fontId="0" fillId="0" borderId="0" xfId="1" applyNumberFormat="1" applyFont="1"/>
    <xf numFmtId="164" fontId="2" fillId="0" borderId="2" xfId="1" applyNumberFormat="1" applyFont="1" applyBorder="1"/>
    <xf numFmtId="0" fontId="0" fillId="0" borderId="0" xfId="0" applyAlignment="1">
      <alignment wrapText="1"/>
    </xf>
    <xf numFmtId="3" fontId="4" fillId="0" borderId="2" xfId="0" applyNumberFormat="1" applyFont="1" applyBorder="1"/>
    <xf numFmtId="164" fontId="2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5" fillId="0" borderId="0" xfId="0" applyFont="1"/>
    <xf numFmtId="164" fontId="3" fillId="0" borderId="0" xfId="0" applyNumberFormat="1" applyFont="1"/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pane xSplit="1" ySplit="5" topLeftCell="F27" activePane="bottomRight" state="frozen"/>
      <selection pane="topRight" activeCell="B1" sqref="B1"/>
      <selection pane="bottomLeft" activeCell="A7" sqref="A7"/>
      <selection pane="bottomRight" activeCell="G37" sqref="G37"/>
    </sheetView>
  </sheetViews>
  <sheetFormatPr defaultRowHeight="15" x14ac:dyDescent="0.25"/>
  <cols>
    <col min="1" max="1" width="26.75" customWidth="1"/>
    <col min="2" max="2" width="18" bestFit="1" customWidth="1"/>
    <col min="3" max="3" width="13.875" bestFit="1" customWidth="1"/>
    <col min="4" max="4" width="13.875" customWidth="1"/>
    <col min="5" max="5" width="13.875" bestFit="1" customWidth="1"/>
    <col min="6" max="6" width="14.625" bestFit="1" customWidth="1"/>
    <col min="7" max="7" width="12.75" bestFit="1" customWidth="1"/>
  </cols>
  <sheetData>
    <row r="1" spans="1:7" ht="15.75" x14ac:dyDescent="0.25">
      <c r="A1" s="1" t="s">
        <v>35</v>
      </c>
    </row>
    <row r="2" spans="1:7" ht="15.75" x14ac:dyDescent="0.25">
      <c r="A2" s="1" t="s">
        <v>45</v>
      </c>
    </row>
    <row r="3" spans="1:7" ht="15.75" x14ac:dyDescent="0.25">
      <c r="A3" s="1" t="s">
        <v>46</v>
      </c>
    </row>
    <row r="4" spans="1:7" ht="15.75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23" t="s">
        <v>47</v>
      </c>
    </row>
    <row r="6" spans="1:7" x14ac:dyDescent="0.25">
      <c r="A6" s="24" t="s">
        <v>71</v>
      </c>
      <c r="B6" s="4">
        <f t="shared" ref="B6:G6" si="0">SUM(B7:B7)</f>
        <v>1237901983</v>
      </c>
      <c r="C6" s="4">
        <f t="shared" si="0"/>
        <v>1365158708</v>
      </c>
      <c r="D6" s="4">
        <f t="shared" si="0"/>
        <v>1419811107</v>
      </c>
      <c r="E6" s="4">
        <f t="shared" si="0"/>
        <v>1439587712</v>
      </c>
      <c r="F6" s="4">
        <f t="shared" si="0"/>
        <v>1396418884</v>
      </c>
      <c r="G6" s="4">
        <f t="shared" si="0"/>
        <v>1395209943</v>
      </c>
    </row>
    <row r="7" spans="1:7" x14ac:dyDescent="0.25">
      <c r="A7" s="7" t="s">
        <v>14</v>
      </c>
      <c r="B7" s="5">
        <v>1237901983</v>
      </c>
      <c r="C7" s="5">
        <v>1365158708</v>
      </c>
      <c r="D7" s="5">
        <v>1419811107</v>
      </c>
      <c r="E7" s="5">
        <v>1439587712</v>
      </c>
      <c r="F7" s="5">
        <v>1396418884</v>
      </c>
      <c r="G7" s="5">
        <v>1395209943</v>
      </c>
    </row>
    <row r="8" spans="1:7" x14ac:dyDescent="0.25">
      <c r="B8" s="6"/>
      <c r="C8" s="6"/>
      <c r="D8" s="6"/>
      <c r="E8" s="6"/>
      <c r="F8" s="6"/>
    </row>
    <row r="9" spans="1:7" x14ac:dyDescent="0.25">
      <c r="A9" s="24" t="s">
        <v>15</v>
      </c>
      <c r="B9" s="4">
        <v>53880525</v>
      </c>
      <c r="C9" s="4">
        <v>66232129</v>
      </c>
      <c r="D9" s="4">
        <v>73607313</v>
      </c>
      <c r="E9" s="4">
        <v>70919252</v>
      </c>
      <c r="F9" s="4">
        <v>72181619</v>
      </c>
      <c r="G9" s="4">
        <v>78788431</v>
      </c>
    </row>
    <row r="10" spans="1:7" x14ac:dyDescent="0.25">
      <c r="B10" s="6"/>
      <c r="C10" s="6"/>
      <c r="D10" s="6"/>
      <c r="E10" s="6"/>
      <c r="F10" s="6"/>
    </row>
    <row r="11" spans="1:7" x14ac:dyDescent="0.25">
      <c r="A11" s="24" t="s">
        <v>48</v>
      </c>
      <c r="B11" s="4">
        <v>440395644</v>
      </c>
      <c r="C11" s="4">
        <v>470376154</v>
      </c>
      <c r="D11" s="4">
        <v>516496960</v>
      </c>
      <c r="E11" s="4">
        <v>776348855</v>
      </c>
      <c r="F11" s="4">
        <v>741677040</v>
      </c>
      <c r="G11" s="4">
        <v>731019193</v>
      </c>
    </row>
    <row r="12" spans="1:7" x14ac:dyDescent="0.25">
      <c r="A12" s="24" t="s">
        <v>23</v>
      </c>
      <c r="B12" s="4">
        <v>8277406</v>
      </c>
      <c r="C12" s="4">
        <v>7893520</v>
      </c>
      <c r="D12" s="4">
        <v>8929834</v>
      </c>
      <c r="E12" s="4">
        <v>8480298</v>
      </c>
      <c r="F12" s="4">
        <v>7844052</v>
      </c>
      <c r="G12" s="4">
        <v>5337126</v>
      </c>
    </row>
    <row r="13" spans="1:7" x14ac:dyDescent="0.25">
      <c r="B13" s="6"/>
      <c r="C13" s="6"/>
      <c r="D13" s="6"/>
      <c r="E13" s="6"/>
      <c r="F13" s="6"/>
    </row>
    <row r="14" spans="1:7" x14ac:dyDescent="0.25">
      <c r="A14" s="24" t="s">
        <v>49</v>
      </c>
      <c r="B14" s="4">
        <f t="shared" ref="B14:G14" si="1">SUM(B15:B21)</f>
        <v>1756731955</v>
      </c>
      <c r="C14" s="4">
        <f t="shared" si="1"/>
        <v>2331280576</v>
      </c>
      <c r="D14" s="4">
        <f t="shared" si="1"/>
        <v>2551354057</v>
      </c>
      <c r="E14" s="4">
        <f t="shared" si="1"/>
        <v>2628717594</v>
      </c>
      <c r="F14" s="4">
        <f t="shared" si="1"/>
        <v>2977045608</v>
      </c>
      <c r="G14" s="4">
        <f t="shared" si="1"/>
        <v>3241092338</v>
      </c>
    </row>
    <row r="15" spans="1:7" x14ac:dyDescent="0.25">
      <c r="A15" t="s">
        <v>16</v>
      </c>
      <c r="B15" s="6"/>
      <c r="C15" s="6"/>
      <c r="D15" s="6"/>
      <c r="E15" s="6"/>
      <c r="F15" s="6"/>
    </row>
    <row r="16" spans="1:7" x14ac:dyDescent="0.25">
      <c r="A16" t="s">
        <v>17</v>
      </c>
      <c r="B16" s="6"/>
      <c r="C16" s="6"/>
      <c r="D16" s="6"/>
      <c r="E16" s="6"/>
      <c r="F16" s="6"/>
    </row>
    <row r="17" spans="1:7" x14ac:dyDescent="0.25">
      <c r="A17" t="s">
        <v>18</v>
      </c>
      <c r="B17" s="6"/>
      <c r="C17" s="6"/>
      <c r="D17" s="6"/>
      <c r="E17" s="6">
        <v>110385680</v>
      </c>
      <c r="F17" s="6">
        <v>143981008</v>
      </c>
      <c r="G17">
        <v>170252110</v>
      </c>
    </row>
    <row r="18" spans="1:7" x14ac:dyDescent="0.25">
      <c r="A18" t="s">
        <v>19</v>
      </c>
      <c r="B18" s="6">
        <v>143487795</v>
      </c>
      <c r="C18" s="6">
        <v>192503446</v>
      </c>
      <c r="D18" s="6">
        <v>121522696</v>
      </c>
      <c r="E18" s="5">
        <v>183133414</v>
      </c>
      <c r="F18" s="5">
        <v>371145880</v>
      </c>
      <c r="G18" s="5">
        <v>410382883</v>
      </c>
    </row>
    <row r="19" spans="1:7" x14ac:dyDescent="0.25">
      <c r="A19" t="s">
        <v>20</v>
      </c>
      <c r="B19" s="6">
        <v>162926716</v>
      </c>
      <c r="C19" s="6">
        <v>221794013</v>
      </c>
      <c r="D19" s="6">
        <v>288584766</v>
      </c>
      <c r="E19" s="6">
        <v>312995554</v>
      </c>
      <c r="F19" s="6">
        <v>298945654</v>
      </c>
      <c r="G19" s="6">
        <v>344724594</v>
      </c>
    </row>
    <row r="20" spans="1:7" x14ac:dyDescent="0.25">
      <c r="A20" t="s">
        <v>21</v>
      </c>
      <c r="B20" s="6">
        <v>215297044</v>
      </c>
      <c r="C20" s="6">
        <f>310198804-3000</f>
        <v>310195804</v>
      </c>
      <c r="D20" s="6">
        <v>369930336</v>
      </c>
      <c r="E20" s="6">
        <v>197674861</v>
      </c>
      <c r="F20" s="6">
        <v>239020224</v>
      </c>
      <c r="G20" s="6">
        <v>255253808</v>
      </c>
    </row>
    <row r="21" spans="1:7" x14ac:dyDescent="0.25">
      <c r="A21" t="s">
        <v>22</v>
      </c>
      <c r="B21" s="6">
        <v>1235020400</v>
      </c>
      <c r="C21" s="6">
        <v>1606787313</v>
      </c>
      <c r="D21" s="6">
        <v>1771316259</v>
      </c>
      <c r="E21" s="6">
        <v>1824528085</v>
      </c>
      <c r="F21" s="6">
        <v>1923952842</v>
      </c>
      <c r="G21" s="6">
        <v>2060478943</v>
      </c>
    </row>
    <row r="22" spans="1:7" x14ac:dyDescent="0.25">
      <c r="B22" s="6"/>
      <c r="C22" s="6"/>
      <c r="D22" s="6"/>
      <c r="E22" s="6"/>
      <c r="F22" s="6"/>
    </row>
    <row r="23" spans="1:7" x14ac:dyDescent="0.25">
      <c r="A23" s="3"/>
      <c r="B23" s="4">
        <f t="shared" ref="B23:G23" si="2">B14+B6+B9+B11+B12</f>
        <v>3497187513</v>
      </c>
      <c r="C23" s="4">
        <f t="shared" si="2"/>
        <v>4240941087</v>
      </c>
      <c r="D23" s="4">
        <f t="shared" si="2"/>
        <v>4570199271</v>
      </c>
      <c r="E23" s="4">
        <f t="shared" si="2"/>
        <v>4924053711</v>
      </c>
      <c r="F23" s="4">
        <f t="shared" si="2"/>
        <v>5195167203</v>
      </c>
      <c r="G23" s="4">
        <f t="shared" si="2"/>
        <v>5451447031</v>
      </c>
    </row>
    <row r="24" spans="1:7" x14ac:dyDescent="0.25">
      <c r="F24" s="6"/>
    </row>
    <row r="25" spans="1:7" ht="15.75" x14ac:dyDescent="0.25">
      <c r="A25" s="25" t="s">
        <v>50</v>
      </c>
    </row>
    <row r="26" spans="1:7" ht="15.75" x14ac:dyDescent="0.25">
      <c r="A26" s="26" t="s">
        <v>51</v>
      </c>
    </row>
    <row r="27" spans="1:7" x14ac:dyDescent="0.25">
      <c r="A27" s="3" t="s">
        <v>13</v>
      </c>
      <c r="B27" s="4">
        <f t="shared" ref="B27:G27" si="3">SUM(B28:B31)</f>
        <v>132693725</v>
      </c>
      <c r="C27" s="4">
        <f t="shared" si="3"/>
        <v>150579935</v>
      </c>
      <c r="D27" s="4">
        <f t="shared" si="3"/>
        <v>154505380</v>
      </c>
      <c r="E27" s="4">
        <f t="shared" si="3"/>
        <v>155013249</v>
      </c>
      <c r="F27" s="4">
        <f t="shared" si="3"/>
        <v>182481734</v>
      </c>
      <c r="G27" s="4">
        <f t="shared" si="3"/>
        <v>191195282</v>
      </c>
    </row>
    <row r="28" spans="1:7" x14ac:dyDescent="0.25">
      <c r="A28" s="7" t="s">
        <v>11</v>
      </c>
      <c r="B28" s="5">
        <v>2741029</v>
      </c>
      <c r="C28" s="5">
        <v>1877250</v>
      </c>
      <c r="D28" s="5">
        <v>1363750</v>
      </c>
      <c r="E28" s="5">
        <v>529060</v>
      </c>
      <c r="F28" s="5">
        <v>633532</v>
      </c>
      <c r="G28" s="5">
        <v>905065</v>
      </c>
    </row>
    <row r="29" spans="1:7" x14ac:dyDescent="0.25">
      <c r="A29" t="s">
        <v>38</v>
      </c>
      <c r="B29" s="5">
        <v>101458</v>
      </c>
      <c r="C29" s="5">
        <v>622120</v>
      </c>
      <c r="D29" s="5">
        <v>1100209</v>
      </c>
      <c r="E29" s="6">
        <v>1000000</v>
      </c>
      <c r="F29" s="6">
        <v>2627677</v>
      </c>
      <c r="G29" s="5">
        <v>4184729</v>
      </c>
    </row>
    <row r="30" spans="1:7" x14ac:dyDescent="0.25">
      <c r="A30" s="22" t="s">
        <v>12</v>
      </c>
      <c r="B30" s="5">
        <v>66851238</v>
      </c>
      <c r="C30" s="5">
        <v>85580565</v>
      </c>
      <c r="D30" s="5">
        <v>67541421</v>
      </c>
      <c r="E30" s="5">
        <v>58984189</v>
      </c>
      <c r="F30" s="5">
        <v>71487565</v>
      </c>
      <c r="G30" s="5">
        <v>93607473</v>
      </c>
    </row>
    <row r="31" spans="1:7" x14ac:dyDescent="0.25">
      <c r="A31" s="22" t="s">
        <v>39</v>
      </c>
      <c r="B31" s="13">
        <v>63000000</v>
      </c>
      <c r="C31" s="6">
        <v>62500000</v>
      </c>
      <c r="D31" s="6">
        <v>84500000</v>
      </c>
      <c r="E31" s="5">
        <v>94500000</v>
      </c>
      <c r="F31" s="5">
        <v>107732960</v>
      </c>
      <c r="G31" s="5">
        <v>92498015</v>
      </c>
    </row>
    <row r="32" spans="1:7" x14ac:dyDescent="0.25">
      <c r="A32" s="22"/>
      <c r="B32" s="13"/>
      <c r="C32" s="6"/>
      <c r="D32" s="6"/>
      <c r="E32" s="5"/>
      <c r="F32" s="5"/>
      <c r="G32" s="5"/>
    </row>
    <row r="33" spans="1:7" x14ac:dyDescent="0.25">
      <c r="A33" s="24" t="s">
        <v>52</v>
      </c>
      <c r="B33" s="4">
        <f t="shared" ref="B33:G33" si="4">SUM(B34:B38)</f>
        <v>3364493788</v>
      </c>
      <c r="C33" s="4">
        <f t="shared" si="4"/>
        <v>4090361152</v>
      </c>
      <c r="D33" s="4">
        <f t="shared" si="4"/>
        <v>4415693891</v>
      </c>
      <c r="E33" s="4">
        <f t="shared" si="4"/>
        <v>4769040462</v>
      </c>
      <c r="F33" s="4">
        <f t="shared" si="4"/>
        <v>5012685469</v>
      </c>
      <c r="G33" s="4">
        <f t="shared" si="4"/>
        <v>5260251749</v>
      </c>
    </row>
    <row r="34" spans="1:7" x14ac:dyDescent="0.25">
      <c r="A34" t="s">
        <v>9</v>
      </c>
      <c r="B34" s="6">
        <v>120083040</v>
      </c>
      <c r="C34" s="6">
        <v>252171380</v>
      </c>
      <c r="D34" s="6">
        <v>277391810</v>
      </c>
      <c r="E34" s="6">
        <v>277391810</v>
      </c>
      <c r="F34" s="6">
        <v>277391810</v>
      </c>
      <c r="G34" s="6">
        <v>288487480</v>
      </c>
    </row>
    <row r="35" spans="1:7" x14ac:dyDescent="0.25">
      <c r="A35" t="s">
        <v>36</v>
      </c>
      <c r="B35" s="6"/>
      <c r="C35" s="6">
        <v>240166080</v>
      </c>
      <c r="D35" s="6">
        <v>240166080</v>
      </c>
      <c r="E35" s="6">
        <v>240166080</v>
      </c>
      <c r="F35" s="6">
        <v>240166080</v>
      </c>
      <c r="G35" s="6">
        <v>240166080</v>
      </c>
    </row>
    <row r="36" spans="1:7" x14ac:dyDescent="0.25">
      <c r="A36" t="s">
        <v>10</v>
      </c>
      <c r="B36" s="6"/>
      <c r="C36" s="6"/>
      <c r="D36" s="6"/>
      <c r="E36" s="6"/>
      <c r="F36" s="6"/>
      <c r="G36" s="6"/>
    </row>
    <row r="37" spans="1:7" x14ac:dyDescent="0.25">
      <c r="A37" t="s">
        <v>37</v>
      </c>
      <c r="B37" s="6">
        <v>227604538</v>
      </c>
      <c r="C37" s="6">
        <v>227604538</v>
      </c>
      <c r="D37" s="6">
        <v>227604538</v>
      </c>
      <c r="E37" s="6">
        <v>227604538</v>
      </c>
      <c r="F37" s="6">
        <v>227604538</v>
      </c>
      <c r="G37" s="6">
        <v>227604538</v>
      </c>
    </row>
    <row r="38" spans="1:7" x14ac:dyDescent="0.25">
      <c r="A38" t="s">
        <v>24</v>
      </c>
      <c r="B38" s="13">
        <v>3016806210</v>
      </c>
      <c r="C38" s="6">
        <v>3370419154</v>
      </c>
      <c r="D38" s="6">
        <v>3670531463</v>
      </c>
      <c r="E38" s="6">
        <v>4023878034</v>
      </c>
      <c r="F38" s="6">
        <v>4267523041</v>
      </c>
      <c r="G38" s="6">
        <v>4503993651</v>
      </c>
    </row>
    <row r="39" spans="1:7" x14ac:dyDescent="0.25">
      <c r="A39" s="3"/>
      <c r="B39" s="3"/>
      <c r="C39" s="3"/>
      <c r="D39" s="3"/>
      <c r="E39" s="3"/>
    </row>
    <row r="40" spans="1:7" x14ac:dyDescent="0.25">
      <c r="A40" s="3"/>
      <c r="B40" s="4">
        <f t="shared" ref="B40:G40" si="5">B27+B33</f>
        <v>3497187513</v>
      </c>
      <c r="C40" s="4">
        <f t="shared" si="5"/>
        <v>4240941087</v>
      </c>
      <c r="D40" s="4">
        <f t="shared" si="5"/>
        <v>4570199271</v>
      </c>
      <c r="E40" s="4">
        <f t="shared" si="5"/>
        <v>4924053711</v>
      </c>
      <c r="F40" s="4">
        <f t="shared" si="5"/>
        <v>5195167203</v>
      </c>
      <c r="G40" s="4">
        <f t="shared" si="5"/>
        <v>5451447031</v>
      </c>
    </row>
    <row r="41" spans="1:7" x14ac:dyDescent="0.25">
      <c r="B41" s="6">
        <f>B23-B40</f>
        <v>0</v>
      </c>
      <c r="C41" s="6">
        <f t="shared" ref="C41:G41" si="6">C23-C40</f>
        <v>0</v>
      </c>
      <c r="D41" s="6">
        <f t="shared" si="6"/>
        <v>0</v>
      </c>
      <c r="E41" s="6">
        <f t="shared" si="6"/>
        <v>0</v>
      </c>
      <c r="F41" s="6">
        <f t="shared" si="6"/>
        <v>0</v>
      </c>
      <c r="G41" s="6">
        <f t="shared" si="6"/>
        <v>0</v>
      </c>
    </row>
    <row r="42" spans="1:7" x14ac:dyDescent="0.25">
      <c r="A42" s="27" t="s">
        <v>53</v>
      </c>
      <c r="B42" s="8">
        <f t="shared" ref="B42:G42" si="7">B33/(B34/10)</f>
        <v>280.18059735996025</v>
      </c>
      <c r="C42" s="8">
        <f t="shared" si="7"/>
        <v>162.20560604458763</v>
      </c>
      <c r="D42" s="8">
        <f t="shared" si="7"/>
        <v>159.18616670766164</v>
      </c>
      <c r="E42" s="8">
        <f t="shared" si="7"/>
        <v>171.92434275546924</v>
      </c>
      <c r="F42" s="8">
        <f t="shared" si="7"/>
        <v>180.70776743552739</v>
      </c>
      <c r="G42" s="8">
        <f t="shared" si="7"/>
        <v>182.33899609785493</v>
      </c>
    </row>
    <row r="43" spans="1:7" x14ac:dyDescent="0.25">
      <c r="A43" s="27" t="s">
        <v>54</v>
      </c>
      <c r="B43">
        <f>B34/10</f>
        <v>12008304</v>
      </c>
      <c r="C43">
        <f t="shared" ref="C43:G43" si="8">C34/10</f>
        <v>25217138</v>
      </c>
      <c r="D43">
        <f t="shared" si="8"/>
        <v>27739181</v>
      </c>
      <c r="E43">
        <f t="shared" si="8"/>
        <v>27739181</v>
      </c>
      <c r="F43">
        <f t="shared" si="8"/>
        <v>27739181</v>
      </c>
      <c r="G43">
        <f t="shared" si="8"/>
        <v>28848748</v>
      </c>
    </row>
    <row r="44" spans="1:7" x14ac:dyDescent="0.25">
      <c r="B44" s="6"/>
      <c r="C44" s="6"/>
      <c r="D44" s="6"/>
      <c r="E44" s="6"/>
    </row>
    <row r="45" spans="1:7" x14ac:dyDescent="0.25">
      <c r="B45" s="6">
        <f>B40-B23</f>
        <v>0</v>
      </c>
      <c r="C45" s="6">
        <f>C40-C23</f>
        <v>0</v>
      </c>
      <c r="D45" s="6">
        <f>D40-D23</f>
        <v>0</v>
      </c>
      <c r="E45" s="6">
        <f>E40-E23</f>
        <v>0</v>
      </c>
      <c r="F45" s="6">
        <f>F40-F23</f>
        <v>0</v>
      </c>
      <c r="G45" s="6"/>
    </row>
    <row r="46" spans="1:7" x14ac:dyDescent="0.25">
      <c r="E46" s="6"/>
      <c r="F4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23" sqref="B23:G23"/>
    </sheetView>
  </sheetViews>
  <sheetFormatPr defaultRowHeight="15" x14ac:dyDescent="0.25"/>
  <cols>
    <col min="1" max="1" width="40.875" customWidth="1"/>
    <col min="2" max="4" width="18.75" bestFit="1" customWidth="1"/>
    <col min="5" max="7" width="15.75" bestFit="1" customWidth="1"/>
  </cols>
  <sheetData>
    <row r="1" spans="1:7" ht="15.75" x14ac:dyDescent="0.25">
      <c r="A1" s="1" t="s">
        <v>35</v>
      </c>
      <c r="B1" s="1"/>
      <c r="C1" s="1"/>
      <c r="D1" s="1"/>
      <c r="E1" s="1"/>
    </row>
    <row r="2" spans="1:7" ht="15.75" x14ac:dyDescent="0.25">
      <c r="A2" s="1" t="s">
        <v>55</v>
      </c>
      <c r="B2" s="1"/>
      <c r="C2" s="1"/>
      <c r="D2" s="1"/>
      <c r="E2" s="1"/>
    </row>
    <row r="3" spans="1:7" ht="15.75" x14ac:dyDescent="0.25">
      <c r="A3" s="1" t="s">
        <v>46</v>
      </c>
      <c r="B3" s="1"/>
      <c r="C3" s="1"/>
      <c r="D3" s="1"/>
      <c r="E3" s="1"/>
    </row>
    <row r="4" spans="1:7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ht="15.75" x14ac:dyDescent="0.25">
      <c r="A5" s="1"/>
      <c r="B5" s="2"/>
      <c r="C5" s="2"/>
      <c r="D5" s="2"/>
      <c r="E5" s="2"/>
      <c r="F5" s="2"/>
      <c r="G5" s="2"/>
    </row>
    <row r="6" spans="1:7" ht="15.75" x14ac:dyDescent="0.25">
      <c r="A6" s="28" t="s">
        <v>56</v>
      </c>
      <c r="B6" s="18">
        <v>1435451289</v>
      </c>
      <c r="C6" s="18">
        <v>1752620124</v>
      </c>
      <c r="D6" s="18">
        <v>1907071901</v>
      </c>
      <c r="E6" s="18">
        <v>2022526682</v>
      </c>
      <c r="F6" s="18">
        <v>2048214737</v>
      </c>
      <c r="G6" s="18">
        <v>2157763277</v>
      </c>
    </row>
    <row r="7" spans="1:7" ht="15.75" x14ac:dyDescent="0.25">
      <c r="A7" s="20" t="s">
        <v>2</v>
      </c>
      <c r="B7" s="19">
        <v>4550177</v>
      </c>
      <c r="C7" s="19">
        <v>1058196</v>
      </c>
      <c r="D7" s="19">
        <v>2467047</v>
      </c>
      <c r="E7" s="19">
        <v>1587634</v>
      </c>
      <c r="F7" s="19">
        <v>2359665</v>
      </c>
      <c r="G7" s="19">
        <v>3389985</v>
      </c>
    </row>
    <row r="8" spans="1:7" ht="15.75" x14ac:dyDescent="0.25">
      <c r="A8" s="28" t="s">
        <v>3</v>
      </c>
      <c r="B8" s="21">
        <f t="shared" ref="B8:E8" si="0">B6-B7</f>
        <v>1430901112</v>
      </c>
      <c r="C8" s="21">
        <f t="shared" si="0"/>
        <v>1751561928</v>
      </c>
      <c r="D8" s="21">
        <f t="shared" si="0"/>
        <v>1904604854</v>
      </c>
      <c r="E8" s="21">
        <f t="shared" si="0"/>
        <v>2020939048</v>
      </c>
      <c r="F8" s="21">
        <f>F6-F7</f>
        <v>2045855072</v>
      </c>
      <c r="G8" s="21">
        <f>G6-G7</f>
        <v>2154373292</v>
      </c>
    </row>
    <row r="9" spans="1:7" ht="15.75" x14ac:dyDescent="0.25">
      <c r="A9" s="20" t="s">
        <v>4</v>
      </c>
      <c r="B9" s="19">
        <v>201166816</v>
      </c>
      <c r="C9" s="19">
        <v>228686011</v>
      </c>
      <c r="D9" s="19">
        <v>233101501</v>
      </c>
      <c r="E9" s="19">
        <v>234732083</v>
      </c>
      <c r="F9" s="19">
        <v>239670386</v>
      </c>
      <c r="G9" s="19">
        <v>249286801</v>
      </c>
    </row>
    <row r="10" spans="1:7" ht="15.75" x14ac:dyDescent="0.25">
      <c r="A10" s="20" t="s">
        <v>5</v>
      </c>
      <c r="B10" s="19">
        <f>1427955+3102155</f>
        <v>4530110</v>
      </c>
      <c r="C10" s="19">
        <v>1246873</v>
      </c>
      <c r="D10" s="19">
        <v>2177962</v>
      </c>
      <c r="E10" s="19">
        <f>1475155+2906938</f>
        <v>4382093</v>
      </c>
      <c r="F10" s="19">
        <v>4864130</v>
      </c>
      <c r="G10" s="19">
        <v>2782004</v>
      </c>
    </row>
    <row r="11" spans="1:7" ht="15.75" x14ac:dyDescent="0.25">
      <c r="A11" s="20" t="s">
        <v>76</v>
      </c>
      <c r="B11" s="19"/>
      <c r="C11" s="19"/>
      <c r="D11" s="19"/>
      <c r="E11" s="19"/>
      <c r="F11" s="19"/>
      <c r="G11" s="19">
        <v>402987</v>
      </c>
    </row>
    <row r="12" spans="1:7" ht="15.75" x14ac:dyDescent="0.25">
      <c r="A12" s="1"/>
      <c r="B12" s="18">
        <f t="shared" ref="B12:F12" si="1">B8+B9+B10</f>
        <v>1636598038</v>
      </c>
      <c r="C12" s="18">
        <f t="shared" si="1"/>
        <v>1981494812</v>
      </c>
      <c r="D12" s="18">
        <f t="shared" si="1"/>
        <v>2139884317</v>
      </c>
      <c r="E12" s="18">
        <f t="shared" si="1"/>
        <v>2260053224</v>
      </c>
      <c r="F12" s="18">
        <f t="shared" si="1"/>
        <v>2290389588</v>
      </c>
      <c r="G12" s="18">
        <f>G8+G9+G10+G11</f>
        <v>2406845084</v>
      </c>
    </row>
    <row r="13" spans="1:7" ht="15.75" x14ac:dyDescent="0.25">
      <c r="A13" s="1"/>
      <c r="B13" s="2"/>
      <c r="C13" s="2"/>
      <c r="D13" s="2"/>
      <c r="E13" s="2"/>
      <c r="F13" s="2"/>
      <c r="G13" s="2"/>
    </row>
    <row r="14" spans="1:7" ht="15.75" x14ac:dyDescent="0.25">
      <c r="A14" s="28" t="s">
        <v>6</v>
      </c>
      <c r="B14" s="2"/>
      <c r="C14" s="2"/>
      <c r="D14" s="2"/>
      <c r="E14" s="2"/>
      <c r="F14" s="2"/>
      <c r="G14" s="2"/>
    </row>
    <row r="15" spans="1:7" ht="15.75" x14ac:dyDescent="0.25">
      <c r="A15" s="20" t="s">
        <v>7</v>
      </c>
      <c r="B15" s="19">
        <v>762242697</v>
      </c>
      <c r="C15" s="19">
        <v>851797770</v>
      </c>
      <c r="D15" s="19">
        <v>887178941</v>
      </c>
      <c r="E15" s="19">
        <v>949500995</v>
      </c>
      <c r="F15" s="19">
        <v>1058869264</v>
      </c>
      <c r="G15" s="19">
        <v>1158409991</v>
      </c>
    </row>
    <row r="16" spans="1:7" ht="15.75" x14ac:dyDescent="0.25">
      <c r="A16" s="20" t="s">
        <v>8</v>
      </c>
      <c r="B16" s="19">
        <v>317070452</v>
      </c>
      <c r="C16" s="19">
        <v>436257480</v>
      </c>
      <c r="D16" s="19">
        <v>576483640</v>
      </c>
      <c r="E16" s="19">
        <v>575828853</v>
      </c>
      <c r="F16" s="19">
        <v>560957303</v>
      </c>
      <c r="G16" s="19">
        <v>590372040</v>
      </c>
    </row>
    <row r="17" spans="1:7" ht="15.75" x14ac:dyDescent="0.25">
      <c r="A17" s="20" t="s">
        <v>0</v>
      </c>
      <c r="B17" s="19">
        <v>215554266</v>
      </c>
      <c r="C17" s="19">
        <v>263055989</v>
      </c>
      <c r="D17" s="19">
        <v>291216785</v>
      </c>
      <c r="E17" s="19">
        <v>286006063</v>
      </c>
      <c r="F17" s="19">
        <v>347004323</v>
      </c>
      <c r="G17" s="19">
        <v>330202268</v>
      </c>
    </row>
    <row r="18" spans="1:7" ht="15.75" x14ac:dyDescent="0.25">
      <c r="A18" s="20" t="s">
        <v>40</v>
      </c>
      <c r="B18" s="19">
        <f>18252374+11289209+10773157+2282584</f>
        <v>42597324</v>
      </c>
      <c r="C18" s="19">
        <v>16811217</v>
      </c>
      <c r="D18" s="19">
        <v>16753517</v>
      </c>
      <c r="E18" s="19">
        <v>37044912</v>
      </c>
      <c r="F18" s="19">
        <v>38941550</v>
      </c>
      <c r="G18" s="19">
        <f>35749669</f>
        <v>35749669</v>
      </c>
    </row>
    <row r="19" spans="1:7" ht="15.75" x14ac:dyDescent="0.25">
      <c r="A19" s="27" t="s">
        <v>57</v>
      </c>
      <c r="B19" s="21">
        <f t="shared" ref="B19:G19" si="2">B12-B15-B16-B17-B18</f>
        <v>299133299</v>
      </c>
      <c r="C19" s="21">
        <f t="shared" si="2"/>
        <v>413572356</v>
      </c>
      <c r="D19" s="21">
        <f t="shared" si="2"/>
        <v>368251434</v>
      </c>
      <c r="E19" s="21">
        <f t="shared" si="2"/>
        <v>411672401</v>
      </c>
      <c r="F19" s="21">
        <f t="shared" si="2"/>
        <v>284617148</v>
      </c>
      <c r="G19" s="21">
        <f t="shared" si="2"/>
        <v>292111116</v>
      </c>
    </row>
    <row r="20" spans="1:7" ht="15.75" x14ac:dyDescent="0.25">
      <c r="A20" s="24" t="s">
        <v>58</v>
      </c>
      <c r="B20" s="21">
        <f>B21+B22</f>
        <v>25000000</v>
      </c>
      <c r="C20" s="21">
        <f t="shared" ref="C20:G20" si="3">C21+C22</f>
        <v>47951112</v>
      </c>
      <c r="D20" s="21">
        <f t="shared" si="3"/>
        <v>42921695</v>
      </c>
      <c r="E20" s="21">
        <f t="shared" si="3"/>
        <v>30586649</v>
      </c>
      <c r="F20" s="21">
        <f t="shared" si="3"/>
        <v>13232960</v>
      </c>
      <c r="G20" s="21">
        <f t="shared" si="3"/>
        <v>22555757</v>
      </c>
    </row>
    <row r="21" spans="1:7" ht="15.75" x14ac:dyDescent="0.25">
      <c r="A21" s="20" t="s">
        <v>77</v>
      </c>
      <c r="B21" s="19">
        <v>25000000</v>
      </c>
      <c r="C21" s="19">
        <f>23451112+24500000</f>
        <v>47951112</v>
      </c>
      <c r="D21" s="19">
        <f>7921695+35000000</f>
        <v>42921695</v>
      </c>
      <c r="E21" s="19">
        <v>30586649</v>
      </c>
      <c r="F21" s="19">
        <v>13232960</v>
      </c>
      <c r="G21" s="19">
        <v>22555757</v>
      </c>
    </row>
    <row r="22" spans="1:7" ht="15.75" x14ac:dyDescent="0.25">
      <c r="A22" s="20" t="s">
        <v>78</v>
      </c>
      <c r="B22" s="19"/>
      <c r="C22" s="19"/>
      <c r="D22" s="19"/>
      <c r="E22" s="19"/>
      <c r="F22" s="19"/>
      <c r="G22" s="19"/>
    </row>
    <row r="23" spans="1:7" ht="15.75" x14ac:dyDescent="0.25">
      <c r="A23" s="27" t="s">
        <v>59</v>
      </c>
      <c r="B23" s="21">
        <f>B19-B20</f>
        <v>274133299</v>
      </c>
      <c r="C23" s="21">
        <f t="shared" ref="C23:G23" si="4">C19-C20</f>
        <v>365621244</v>
      </c>
      <c r="D23" s="21">
        <f t="shared" si="4"/>
        <v>325329739</v>
      </c>
      <c r="E23" s="21">
        <f t="shared" si="4"/>
        <v>381085752</v>
      </c>
      <c r="F23" s="21">
        <f t="shared" si="4"/>
        <v>271384188</v>
      </c>
      <c r="G23" s="21">
        <f t="shared" si="4"/>
        <v>269555359</v>
      </c>
    </row>
    <row r="24" spans="1:7" x14ac:dyDescent="0.25">
      <c r="A24" s="3"/>
      <c r="B24" s="10"/>
      <c r="C24" s="9"/>
      <c r="D24" s="9"/>
      <c r="E24" s="9"/>
      <c r="F24" s="9"/>
      <c r="G24" s="9"/>
    </row>
    <row r="25" spans="1:7" x14ac:dyDescent="0.25">
      <c r="A25" s="27" t="s">
        <v>60</v>
      </c>
      <c r="B25" s="11">
        <f>B23/('1'!B34/10)</f>
        <v>22.828644161573525</v>
      </c>
      <c r="C25" s="11">
        <f>C23/('1'!C34/10)</f>
        <v>14.498919108108144</v>
      </c>
      <c r="D25" s="11">
        <f>D23/('1'!D34/10)</f>
        <v>11.728166703984519</v>
      </c>
      <c r="E25" s="11">
        <f>E23/('1'!E34/10)</f>
        <v>13.738176047807611</v>
      </c>
      <c r="F25" s="11">
        <f>F23/('1'!F34/10)</f>
        <v>9.783424680058145</v>
      </c>
      <c r="G25" s="11">
        <f>G23/('1'!G34/10)</f>
        <v>9.3437454894056415</v>
      </c>
    </row>
    <row r="26" spans="1:7" x14ac:dyDescent="0.25">
      <c r="A26" s="29" t="s">
        <v>61</v>
      </c>
      <c r="B26">
        <v>12008304</v>
      </c>
      <c r="C26">
        <v>25217138</v>
      </c>
      <c r="D26">
        <v>27739181</v>
      </c>
      <c r="E26" s="10">
        <v>27739181</v>
      </c>
      <c r="F26">
        <v>27739181</v>
      </c>
      <c r="G26">
        <v>0</v>
      </c>
    </row>
    <row r="49" spans="1:1" x14ac:dyDescent="0.25">
      <c r="A4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4" topLeftCell="E23" activePane="bottomRight" state="frozen"/>
      <selection pane="topRight" activeCell="B1" sqref="B1"/>
      <selection pane="bottomLeft" activeCell="A5" sqref="A5"/>
      <selection pane="bottomRight" activeCell="I36" sqref="I36"/>
    </sheetView>
  </sheetViews>
  <sheetFormatPr defaultRowHeight="15" x14ac:dyDescent="0.25"/>
  <cols>
    <col min="1" max="1" width="40.875" customWidth="1"/>
    <col min="2" max="2" width="17.75" bestFit="1" customWidth="1"/>
    <col min="3" max="4" width="17.875" bestFit="1" customWidth="1"/>
    <col min="5" max="6" width="17.75" bestFit="1" customWidth="1"/>
  </cols>
  <sheetData>
    <row r="1" spans="1:6" ht="15.75" x14ac:dyDescent="0.25">
      <c r="A1" s="1" t="s">
        <v>35</v>
      </c>
      <c r="B1" s="1"/>
      <c r="C1" s="1"/>
      <c r="D1" s="1"/>
    </row>
    <row r="2" spans="1:6" ht="15.75" x14ac:dyDescent="0.25">
      <c r="A2" s="1" t="s">
        <v>62</v>
      </c>
      <c r="B2" s="1"/>
      <c r="C2" s="1"/>
      <c r="D2" s="1"/>
    </row>
    <row r="3" spans="1:6" ht="15.75" x14ac:dyDescent="0.25">
      <c r="A3" s="1" t="s">
        <v>46</v>
      </c>
      <c r="B3" s="1"/>
      <c r="C3" s="1"/>
      <c r="D3" s="1"/>
    </row>
    <row r="4" spans="1:6" ht="15.75" x14ac:dyDescent="0.25">
      <c r="A4" s="1"/>
      <c r="B4" s="1">
        <v>2014</v>
      </c>
      <c r="C4" s="1">
        <v>2015</v>
      </c>
      <c r="D4" s="1">
        <v>2016</v>
      </c>
      <c r="E4" s="1">
        <v>2017</v>
      </c>
      <c r="F4" s="1">
        <v>2018</v>
      </c>
    </row>
    <row r="5" spans="1:6" x14ac:dyDescent="0.25">
      <c r="A5" s="27" t="s">
        <v>63</v>
      </c>
      <c r="E5" s="6"/>
    </row>
    <row r="6" spans="1:6" x14ac:dyDescent="0.25">
      <c r="A6" t="s">
        <v>25</v>
      </c>
      <c r="B6" s="13">
        <v>1703604473</v>
      </c>
      <c r="C6" s="13">
        <v>1978052651</v>
      </c>
      <c r="D6" s="13">
        <v>1960915964</v>
      </c>
      <c r="E6" s="6">
        <v>1826590253</v>
      </c>
      <c r="F6" s="13">
        <v>1904242711</v>
      </c>
    </row>
    <row r="7" spans="1:6" x14ac:dyDescent="0.25">
      <c r="A7" s="7" t="s">
        <v>26</v>
      </c>
      <c r="B7" s="13">
        <v>1246873</v>
      </c>
      <c r="C7" s="13">
        <v>2177962</v>
      </c>
      <c r="D7" s="13">
        <v>4382093</v>
      </c>
      <c r="E7" s="13">
        <v>2471232</v>
      </c>
      <c r="F7" s="13">
        <v>2782004</v>
      </c>
    </row>
    <row r="8" spans="1:6" x14ac:dyDescent="0.25">
      <c r="A8" s="7" t="s">
        <v>41</v>
      </c>
      <c r="B8" s="13">
        <v>-852661549</v>
      </c>
      <c r="C8" s="13">
        <v>-887692441</v>
      </c>
      <c r="D8" s="13">
        <v>-950335685</v>
      </c>
      <c r="E8" s="13">
        <v>-1059398304</v>
      </c>
      <c r="F8" s="13">
        <v>-1159043523</v>
      </c>
    </row>
    <row r="9" spans="1:6" x14ac:dyDescent="0.25">
      <c r="A9" s="7" t="s">
        <v>27</v>
      </c>
      <c r="B9" s="13">
        <v>-729188902</v>
      </c>
      <c r="C9" s="13">
        <v>-909686536</v>
      </c>
      <c r="D9" s="13">
        <v>-911708545</v>
      </c>
      <c r="E9" s="13">
        <v>-895723887</v>
      </c>
      <c r="F9" s="13">
        <v>-885085067</v>
      </c>
    </row>
    <row r="10" spans="1:6" x14ac:dyDescent="0.25">
      <c r="A10" s="7" t="s">
        <v>28</v>
      </c>
      <c r="B10" s="13"/>
      <c r="C10" s="13"/>
      <c r="D10" s="13"/>
      <c r="E10" s="13"/>
      <c r="F10" s="13"/>
    </row>
    <row r="11" spans="1:6" x14ac:dyDescent="0.25">
      <c r="A11" s="7" t="s">
        <v>42</v>
      </c>
      <c r="B11" s="13">
        <v>-25306911</v>
      </c>
      <c r="C11" s="13">
        <v>-24368961</v>
      </c>
      <c r="D11" s="13"/>
      <c r="E11" s="13">
        <v>-37708062</v>
      </c>
      <c r="F11" s="13">
        <v>-24463539</v>
      </c>
    </row>
    <row r="12" spans="1:6" x14ac:dyDescent="0.25">
      <c r="A12" s="3"/>
      <c r="B12" s="14">
        <f t="shared" ref="B12:D12" si="0">SUM(B5:B11)</f>
        <v>97693984</v>
      </c>
      <c r="C12" s="14">
        <f t="shared" si="0"/>
        <v>158482675</v>
      </c>
      <c r="D12" s="14">
        <f t="shared" si="0"/>
        <v>103253827</v>
      </c>
      <c r="E12" s="14">
        <f>SUM(E5:E11)</f>
        <v>-163768768</v>
      </c>
      <c r="F12" s="14">
        <f>SUM(F5:F11)</f>
        <v>-161567414</v>
      </c>
    </row>
    <row r="13" spans="1:6" x14ac:dyDescent="0.25">
      <c r="B13" s="13"/>
      <c r="C13" s="13"/>
      <c r="D13" s="13"/>
      <c r="E13" s="13"/>
      <c r="F13" s="13"/>
    </row>
    <row r="14" spans="1:6" x14ac:dyDescent="0.25">
      <c r="A14" s="27" t="s">
        <v>64</v>
      </c>
      <c r="B14" s="13"/>
      <c r="C14" s="13"/>
      <c r="D14" s="13"/>
      <c r="E14" s="13"/>
      <c r="F14" s="13"/>
    </row>
    <row r="15" spans="1:6" x14ac:dyDescent="0.25">
      <c r="A15" s="15" t="s">
        <v>1</v>
      </c>
      <c r="B15" s="13">
        <v>-48197047</v>
      </c>
      <c r="C15" s="13">
        <v>-62874322</v>
      </c>
      <c r="D15" s="13">
        <v>-278403560</v>
      </c>
      <c r="E15" s="13">
        <v>-4573127</v>
      </c>
      <c r="F15" s="13">
        <v>-15903503</v>
      </c>
    </row>
    <row r="16" spans="1:6" x14ac:dyDescent="0.25">
      <c r="A16" s="15" t="s">
        <v>29</v>
      </c>
      <c r="B16" s="13">
        <v>-127256725</v>
      </c>
      <c r="C16" s="13">
        <v>-54652399</v>
      </c>
      <c r="D16" s="13">
        <v>-19776605</v>
      </c>
      <c r="E16" s="13">
        <v>43168828</v>
      </c>
      <c r="F16" s="13">
        <v>1208892</v>
      </c>
    </row>
    <row r="17" spans="1:6" x14ac:dyDescent="0.25">
      <c r="A17" s="15" t="s">
        <v>30</v>
      </c>
      <c r="B17" s="13">
        <v>1405320</v>
      </c>
      <c r="C17" s="13"/>
      <c r="D17" s="13">
        <v>973194</v>
      </c>
      <c r="E17" s="13">
        <v>1700000</v>
      </c>
      <c r="F17" s="13">
        <v>40675</v>
      </c>
    </row>
    <row r="18" spans="1:6" x14ac:dyDescent="0.25">
      <c r="A18" s="15" t="s">
        <v>72</v>
      </c>
      <c r="B18" s="13"/>
      <c r="C18" s="13"/>
      <c r="D18" s="13">
        <v>-23331612</v>
      </c>
      <c r="E18" s="13"/>
      <c r="F18" s="13"/>
    </row>
    <row r="19" spans="1:6" x14ac:dyDescent="0.25">
      <c r="A19" s="15" t="s">
        <v>31</v>
      </c>
      <c r="B19" s="13">
        <f>-25306911-23541764</f>
        <v>-48848675</v>
      </c>
      <c r="C19" s="13">
        <f>-21320921+13945737</f>
        <v>-7375184</v>
      </c>
      <c r="D19" s="13">
        <v>-16497555</v>
      </c>
      <c r="E19" s="13">
        <f>-19541143+18278776</f>
        <v>-1262367</v>
      </c>
      <c r="F19" s="13">
        <v>-22411855</v>
      </c>
    </row>
    <row r="20" spans="1:6" x14ac:dyDescent="0.25">
      <c r="A20" s="15" t="s">
        <v>73</v>
      </c>
      <c r="B20" s="13"/>
      <c r="C20" s="13"/>
      <c r="D20" s="13">
        <v>19185616</v>
      </c>
      <c r="E20" s="13"/>
      <c r="F20" s="13">
        <v>25350474</v>
      </c>
    </row>
    <row r="21" spans="1:6" x14ac:dyDescent="0.25">
      <c r="A21" s="15" t="s">
        <v>32</v>
      </c>
      <c r="B21" s="13">
        <v>169818714</v>
      </c>
      <c r="C21" s="13">
        <v>166310748</v>
      </c>
      <c r="D21" s="13">
        <v>210321295</v>
      </c>
      <c r="E21" s="13">
        <f>253720286+1260000</f>
        <v>254980286</v>
      </c>
      <c r="F21" s="13">
        <f>1415492+295806842</f>
        <v>297222334</v>
      </c>
    </row>
    <row r="22" spans="1:6" x14ac:dyDescent="0.25">
      <c r="A22" s="15" t="s">
        <v>33</v>
      </c>
      <c r="B22" s="13">
        <f>-101037829+31442980</f>
        <v>-69594849</v>
      </c>
      <c r="C22" s="13">
        <f>-78286095+42923523</f>
        <v>-35362572</v>
      </c>
      <c r="D22" s="13">
        <v>403617297</v>
      </c>
      <c r="E22" s="13">
        <v>-2697372</v>
      </c>
      <c r="F22" s="13">
        <v>34374861</v>
      </c>
    </row>
    <row r="23" spans="1:6" x14ac:dyDescent="0.25">
      <c r="A23" s="15" t="s">
        <v>74</v>
      </c>
      <c r="B23" s="13"/>
      <c r="C23" s="13"/>
      <c r="D23" s="13">
        <v>-208005210</v>
      </c>
      <c r="E23" s="13"/>
      <c r="F23" s="13"/>
    </row>
    <row r="24" spans="1:6" x14ac:dyDescent="0.25">
      <c r="A24" s="15" t="s">
        <v>75</v>
      </c>
      <c r="B24" s="13"/>
      <c r="C24" s="13"/>
      <c r="D24" s="13"/>
      <c r="E24" s="13"/>
      <c r="F24" s="13">
        <v>402982</v>
      </c>
    </row>
    <row r="25" spans="1:6" x14ac:dyDescent="0.25">
      <c r="A25" s="3"/>
      <c r="B25" s="14">
        <f>SUM(B15:B22)</f>
        <v>-122673262</v>
      </c>
      <c r="C25" s="14">
        <f>SUM(C15:C22)</f>
        <v>6046271</v>
      </c>
      <c r="D25" s="14">
        <f>SUM(D15:D23)</f>
        <v>88082860</v>
      </c>
      <c r="E25" s="14">
        <f>SUM(E15:E22)</f>
        <v>291316248</v>
      </c>
      <c r="F25" s="14">
        <f>SUM(F15:F24)</f>
        <v>320284860</v>
      </c>
    </row>
    <row r="26" spans="1:6" x14ac:dyDescent="0.25">
      <c r="B26" s="13"/>
      <c r="C26" s="13"/>
      <c r="D26" s="13"/>
      <c r="E26" s="13"/>
      <c r="F26" s="13"/>
    </row>
    <row r="27" spans="1:6" x14ac:dyDescent="0.25">
      <c r="A27" s="27" t="s">
        <v>65</v>
      </c>
      <c r="B27" s="13"/>
      <c r="C27" s="13"/>
      <c r="D27" s="13"/>
      <c r="E27" s="13"/>
      <c r="F27" s="13"/>
    </row>
    <row r="28" spans="1:6" x14ac:dyDescent="0.25">
      <c r="A28" s="7" t="s">
        <v>43</v>
      </c>
      <c r="B28" s="13">
        <v>120083040</v>
      </c>
      <c r="C28" s="13"/>
      <c r="D28" s="13"/>
      <c r="E28" s="13"/>
      <c r="F28" s="13"/>
    </row>
    <row r="29" spans="1:6" x14ac:dyDescent="0.25">
      <c r="A29" s="7" t="s">
        <v>44</v>
      </c>
      <c r="B29" s="13">
        <v>240166080</v>
      </c>
      <c r="C29" s="13"/>
      <c r="D29" s="13"/>
      <c r="E29" s="13"/>
      <c r="F29" s="13"/>
    </row>
    <row r="30" spans="1:6" x14ac:dyDescent="0.25">
      <c r="A30" t="s">
        <v>34</v>
      </c>
      <c r="B30" s="13"/>
      <c r="C30" s="13"/>
      <c r="D30" s="13">
        <v>-27739181</v>
      </c>
      <c r="E30" s="13">
        <v>-28122723</v>
      </c>
      <c r="F30" s="13">
        <v>-22191345</v>
      </c>
    </row>
    <row r="31" spans="1:6" x14ac:dyDescent="0.25">
      <c r="A31" s="3"/>
      <c r="B31" s="16">
        <f t="shared" ref="B31:F31" si="1">SUM(B28:B30)</f>
        <v>360249120</v>
      </c>
      <c r="C31" s="16">
        <f t="shared" si="1"/>
        <v>0</v>
      </c>
      <c r="D31" s="16">
        <f t="shared" si="1"/>
        <v>-27739181</v>
      </c>
      <c r="E31" s="16">
        <f t="shared" si="1"/>
        <v>-28122723</v>
      </c>
      <c r="F31" s="16">
        <f t="shared" si="1"/>
        <v>-22191345</v>
      </c>
    </row>
    <row r="32" spans="1:6" x14ac:dyDescent="0.25">
      <c r="B32" s="13"/>
      <c r="C32" s="13"/>
      <c r="D32" s="13"/>
      <c r="E32" s="13"/>
      <c r="F32" s="13"/>
    </row>
    <row r="33" spans="1:6" x14ac:dyDescent="0.25">
      <c r="A33" s="3" t="s">
        <v>66</v>
      </c>
      <c r="B33" s="17">
        <f>B12+B25+B31</f>
        <v>335269842</v>
      </c>
      <c r="C33" s="17">
        <f>C12+C25+C31</f>
        <v>164528946</v>
      </c>
      <c r="D33" s="17">
        <f>D12+D25+D31</f>
        <v>163597506</v>
      </c>
      <c r="E33" s="17">
        <f>E12+E25+E31</f>
        <v>99424757</v>
      </c>
      <c r="F33" s="17">
        <f>F12+F25+F31</f>
        <v>136526101</v>
      </c>
    </row>
    <row r="34" spans="1:6" x14ac:dyDescent="0.25">
      <c r="A34" s="29" t="s">
        <v>67</v>
      </c>
      <c r="B34" s="13">
        <v>1235020400</v>
      </c>
      <c r="C34" s="13">
        <v>1606787313</v>
      </c>
      <c r="D34" s="13">
        <v>1771316259</v>
      </c>
      <c r="E34" s="13">
        <v>1824528085</v>
      </c>
      <c r="F34" s="13">
        <v>1923952842</v>
      </c>
    </row>
    <row r="35" spans="1:6" x14ac:dyDescent="0.25">
      <c r="A35" s="27" t="s">
        <v>68</v>
      </c>
      <c r="B35" s="17">
        <f t="shared" ref="B35:F35" si="2">B33+B34</f>
        <v>1570290242</v>
      </c>
      <c r="C35" s="17">
        <f t="shared" si="2"/>
        <v>1771316259</v>
      </c>
      <c r="D35" s="17">
        <f t="shared" si="2"/>
        <v>1934913765</v>
      </c>
      <c r="E35" s="17">
        <f t="shared" si="2"/>
        <v>1923952842</v>
      </c>
      <c r="F35" s="17">
        <f t="shared" si="2"/>
        <v>2060478943</v>
      </c>
    </row>
    <row r="36" spans="1:6" x14ac:dyDescent="0.25">
      <c r="B36" s="3"/>
      <c r="C36" s="3"/>
      <c r="D36" s="3"/>
      <c r="E36" s="3"/>
      <c r="F36" s="3"/>
    </row>
    <row r="38" spans="1:6" x14ac:dyDescent="0.25">
      <c r="A38" s="27" t="s">
        <v>69</v>
      </c>
      <c r="B38" s="8">
        <f>B12/('1'!B34/10)</f>
        <v>8.1355355427377596</v>
      </c>
      <c r="C38" s="8">
        <f>C12/('1'!C34/10)</f>
        <v>6.2847209306623135</v>
      </c>
      <c r="D38" s="8">
        <f>D12/('1'!E34/10)</f>
        <v>3.722309861996286</v>
      </c>
      <c r="E38" s="8">
        <f>E12/('1'!F34/10)</f>
        <v>-5.9038789933992648</v>
      </c>
      <c r="F38" s="8">
        <f>F12/('1'!G34/10)</f>
        <v>-5.6005000286320916</v>
      </c>
    </row>
    <row r="39" spans="1:6" x14ac:dyDescent="0.25">
      <c r="A39" s="27" t="s">
        <v>70</v>
      </c>
      <c r="B39">
        <v>25217138</v>
      </c>
      <c r="C39">
        <v>27739181</v>
      </c>
      <c r="D39">
        <v>27739181</v>
      </c>
      <c r="E39">
        <v>27739181</v>
      </c>
      <c r="F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2020-04-12T14:10:32Z</dcterms:modified>
</cp:coreProperties>
</file>