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Bank\A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5" i="3" l="1"/>
  <c r="I54" i="3"/>
  <c r="I52" i="3"/>
  <c r="I49" i="3"/>
  <c r="J49" i="3"/>
  <c r="K49" i="3"/>
  <c r="I47" i="3"/>
  <c r="I40" i="3"/>
  <c r="I30" i="3"/>
  <c r="I31" i="3" s="1"/>
  <c r="I17" i="3"/>
  <c r="I42" i="2"/>
  <c r="I41" i="2"/>
  <c r="I39" i="2"/>
  <c r="I35" i="2"/>
  <c r="I34" i="2"/>
  <c r="I29" i="2"/>
  <c r="I28" i="2"/>
  <c r="I13" i="2"/>
  <c r="I9" i="2"/>
  <c r="I48" i="1"/>
  <c r="I44" i="1"/>
  <c r="I49" i="1"/>
  <c r="H48" i="1"/>
  <c r="I46" i="1"/>
  <c r="I37" i="1"/>
  <c r="I27" i="1"/>
  <c r="I22" i="1"/>
  <c r="I16" i="1"/>
  <c r="I13" i="1"/>
  <c r="I9" i="1"/>
  <c r="I6" i="1"/>
  <c r="F5" i="4" l="1"/>
  <c r="C5" i="4"/>
  <c r="D5" i="4"/>
  <c r="E5" i="4"/>
  <c r="B5" i="4"/>
  <c r="E47" i="3" l="1"/>
  <c r="F47" i="3"/>
  <c r="G47" i="3"/>
  <c r="H47" i="3"/>
  <c r="D47" i="3"/>
  <c r="E40" i="3"/>
  <c r="F40" i="3"/>
  <c r="G40" i="3"/>
  <c r="H40" i="3"/>
  <c r="D40" i="3"/>
  <c r="E30" i="3"/>
  <c r="F30" i="3"/>
  <c r="G30" i="3"/>
  <c r="H30" i="3"/>
  <c r="D30" i="3"/>
  <c r="E17" i="3"/>
  <c r="F17" i="3"/>
  <c r="F31" i="3" s="1"/>
  <c r="F49" i="3" s="1"/>
  <c r="F52" i="3" s="1"/>
  <c r="G17" i="3"/>
  <c r="G31" i="3" s="1"/>
  <c r="G49" i="3" s="1"/>
  <c r="G52" i="3" s="1"/>
  <c r="H17" i="3"/>
  <c r="H31" i="3" s="1"/>
  <c r="H49" i="3" s="1"/>
  <c r="H52" i="3" s="1"/>
  <c r="D17" i="3"/>
  <c r="D31" i="3" l="1"/>
  <c r="D49" i="3" s="1"/>
  <c r="D52" i="3" s="1"/>
  <c r="E31" i="3"/>
  <c r="E49" i="3" s="1"/>
  <c r="E52" i="3" s="1"/>
  <c r="E34" i="2"/>
  <c r="F34" i="2"/>
  <c r="G34" i="2"/>
  <c r="H34" i="2"/>
  <c r="D34" i="2"/>
  <c r="E28" i="2"/>
  <c r="F28" i="2"/>
  <c r="G28" i="2"/>
  <c r="H28" i="2"/>
  <c r="D28" i="2"/>
  <c r="F13" i="2"/>
  <c r="F29" i="2" s="1"/>
  <c r="F35" i="2" s="1"/>
  <c r="F39" i="2" s="1"/>
  <c r="E9" i="2"/>
  <c r="E13" i="2" s="1"/>
  <c r="E29" i="2" s="1"/>
  <c r="E35" i="2" s="1"/>
  <c r="E39" i="2" s="1"/>
  <c r="F9" i="2"/>
  <c r="G9" i="2"/>
  <c r="G13" i="2" s="1"/>
  <c r="G29" i="2" s="1"/>
  <c r="G35" i="2" s="1"/>
  <c r="G39" i="2" s="1"/>
  <c r="H9" i="2"/>
  <c r="H13" i="2" s="1"/>
  <c r="H29" i="2" s="1"/>
  <c r="H35" i="2" s="1"/>
  <c r="H39" i="2" s="1"/>
  <c r="D9" i="2"/>
  <c r="D13" i="2" s="1"/>
  <c r="D29" i="2" s="1"/>
  <c r="D35" i="2" s="1"/>
  <c r="D39" i="2" s="1"/>
  <c r="D16" i="1"/>
  <c r="D13" i="1"/>
  <c r="D9" i="1"/>
  <c r="D6" i="1"/>
  <c r="D22" i="1" s="1"/>
  <c r="E49" i="1"/>
  <c r="E54" i="3" s="1"/>
  <c r="F49" i="1"/>
  <c r="F54" i="3" s="1"/>
  <c r="G49" i="1"/>
  <c r="G54" i="3" s="1"/>
  <c r="H49" i="1"/>
  <c r="H54" i="3" s="1"/>
  <c r="D49" i="1"/>
  <c r="D54" i="3" s="1"/>
  <c r="E44" i="1"/>
  <c r="E48" i="1" s="1"/>
  <c r="F44" i="1"/>
  <c r="F48" i="1" s="1"/>
  <c r="G44" i="1"/>
  <c r="H44" i="1"/>
  <c r="D44" i="1"/>
  <c r="D48" i="1" s="1"/>
  <c r="H27" i="1"/>
  <c r="E27" i="1"/>
  <c r="F27" i="1"/>
  <c r="G27" i="1"/>
  <c r="D27" i="1"/>
  <c r="H16" i="1"/>
  <c r="G16" i="1"/>
  <c r="F16" i="1"/>
  <c r="E16" i="1"/>
  <c r="H13" i="1"/>
  <c r="G13" i="1"/>
  <c r="F13" i="1"/>
  <c r="E13" i="1"/>
  <c r="H9" i="1"/>
  <c r="G9" i="1"/>
  <c r="F9" i="1"/>
  <c r="E9" i="1"/>
  <c r="E6" i="1"/>
  <c r="F6" i="1"/>
  <c r="F22" i="1" s="1"/>
  <c r="G6" i="1"/>
  <c r="G22" i="1" s="1"/>
  <c r="H6" i="1"/>
  <c r="H22" i="1" s="1"/>
  <c r="E22" i="1" l="1"/>
  <c r="G48" i="1"/>
</calcChain>
</file>

<file path=xl/comments1.xml><?xml version="1.0" encoding="utf-8"?>
<comments xmlns="http://schemas.openxmlformats.org/spreadsheetml/2006/main">
  <authors>
    <author>Royal Capital</author>
  </authors>
  <commentList>
    <comment ref="F31" authorId="0" shapeId="0">
      <text>
        <r>
          <rPr>
            <b/>
            <sz val="9"/>
            <color indexed="81"/>
            <rFont val="Tahoma"/>
            <family val="2"/>
          </rPr>
          <t>Royal Capital:</t>
        </r>
        <r>
          <rPr>
            <sz val="9"/>
            <color indexed="81"/>
            <rFont val="Tahoma"/>
            <family val="2"/>
          </rPr>
          <t xml:space="preserve">
Earlier entry: 5393314666, changes in 2016</t>
        </r>
      </text>
    </comment>
  </commentList>
</comments>
</file>

<file path=xl/sharedStrings.xml><?xml version="1.0" encoding="utf-8"?>
<sst xmlns="http://schemas.openxmlformats.org/spreadsheetml/2006/main" count="134" uniqueCount="126">
  <si>
    <t>As at 31 December</t>
  </si>
  <si>
    <t>Property and Assets</t>
  </si>
  <si>
    <t>Cash in hand (including foreign currency)</t>
  </si>
  <si>
    <t>Balance with Bangladesh Bank &amp; its agent bank(s) (including foreign currency)</t>
  </si>
  <si>
    <t>In Bangladesh</t>
  </si>
  <si>
    <t>Outside Bangladesh</t>
  </si>
  <si>
    <t>Government</t>
  </si>
  <si>
    <t>Others</t>
  </si>
  <si>
    <t>Investments</t>
  </si>
  <si>
    <t>General investments etc.</t>
  </si>
  <si>
    <t>Bills purchased &amp; discounted</t>
  </si>
  <si>
    <t>Liabilities and Capital</t>
  </si>
  <si>
    <t>Liabilities</t>
  </si>
  <si>
    <t>Mudaraba savings deposits</t>
  </si>
  <si>
    <t>Mudaraba term deposits</t>
  </si>
  <si>
    <t>Other mudaraba deposits</t>
  </si>
  <si>
    <t>Al- wadeeah current and other deposit accounts</t>
  </si>
  <si>
    <t>Bills payable</t>
  </si>
  <si>
    <t>Paid - up capital</t>
  </si>
  <si>
    <t>Statutory reserve</t>
  </si>
  <si>
    <t>Retained earnings</t>
  </si>
  <si>
    <t>Non-controlling interest</t>
  </si>
  <si>
    <t>Investment income</t>
  </si>
  <si>
    <t>Profit paid on mudaraba deposits</t>
  </si>
  <si>
    <t>Income from investments in shares &amp; securities</t>
  </si>
  <si>
    <t>Commission, exchange &amp; brokerage income</t>
  </si>
  <si>
    <t>Other operating income</t>
  </si>
  <si>
    <t>Salary &amp; allowances</t>
  </si>
  <si>
    <t>Rent, taxes, insurances, electricity etc.</t>
  </si>
  <si>
    <t>Legal expenses</t>
  </si>
  <si>
    <t>Postage, stamps and telecommunication etc.</t>
  </si>
  <si>
    <t>Stationery, printing and advertisement etc.</t>
  </si>
  <si>
    <t>Directors’ fees &amp; expenses</t>
  </si>
  <si>
    <t>Shari’ah supervisory committee’s fees &amp; expenses</t>
  </si>
  <si>
    <t>Auditors’ fees</t>
  </si>
  <si>
    <t>Depreciation and repair to bank’s assets</t>
  </si>
  <si>
    <t>Zakat expenses</t>
  </si>
  <si>
    <t>Other expenses</t>
  </si>
  <si>
    <t>Provision for diminution in value of investments in shares</t>
  </si>
  <si>
    <t>Other provisions</t>
  </si>
  <si>
    <t>Current tax</t>
  </si>
  <si>
    <t>Deferred tax</t>
  </si>
  <si>
    <t>Income/ dividend receipt from investments in shares &amp; securities</t>
  </si>
  <si>
    <t>Fees &amp; commission receipt in cash</t>
  </si>
  <si>
    <t>Recovery from written off investments</t>
  </si>
  <si>
    <t>Payments to employees</t>
  </si>
  <si>
    <t>Cash payments to suppliers</t>
  </si>
  <si>
    <t>Income tax paid</t>
  </si>
  <si>
    <t>Receipts from other operating activities</t>
  </si>
  <si>
    <t>Payments for other operating activities</t>
  </si>
  <si>
    <t>Increase/(decrease) of statutory deposits</t>
  </si>
  <si>
    <t>(Increase)/decrease of net trading securities</t>
  </si>
  <si>
    <t>(Increase)/decrease of placement to other banks</t>
  </si>
  <si>
    <t>(Increase)/decrease of investments to customers</t>
  </si>
  <si>
    <t>(Increase)/decrease of other assets</t>
  </si>
  <si>
    <t>Increase/(decrease) of placement from other banks</t>
  </si>
  <si>
    <t>Increase/(decrease) of deposits from other banks</t>
  </si>
  <si>
    <t>Increase/(decrease) of deposits received from customers</t>
  </si>
  <si>
    <t>Increase/(decrease) of other liabilities account of customers</t>
  </si>
  <si>
    <t>Increase/(decrease) of trading liabilities</t>
  </si>
  <si>
    <t>Increase/(decrease) of other liabilities</t>
  </si>
  <si>
    <t>Proceeds from sale of securities</t>
  </si>
  <si>
    <t>Placement to Islamic Refinance Fund Account</t>
  </si>
  <si>
    <t>Payment for purchase of securities/membership</t>
  </si>
  <si>
    <t>Purchase/sale of property, plants &amp; equipments</t>
  </si>
  <si>
    <t>Purchase/sale of subsidiaries</t>
  </si>
  <si>
    <t>Receipts from issue of debt instruments</t>
  </si>
  <si>
    <t>Receipts from issuing ordinary share/ rights share</t>
  </si>
  <si>
    <t>Dividend paid in Cash</t>
  </si>
  <si>
    <t>Social Islami Bank Limited</t>
  </si>
  <si>
    <t>Cash Waqf Fund</t>
  </si>
  <si>
    <t>Mudaraba Subordinated Bond</t>
  </si>
  <si>
    <t>General reserves</t>
  </si>
  <si>
    <t>Revaluation reserve on Fixed Assets</t>
  </si>
  <si>
    <t>Managing Director's Salary and Allowances</t>
  </si>
  <si>
    <t>Charges on Investment Losses</t>
  </si>
  <si>
    <t xml:space="preserve">Provision for investments </t>
  </si>
  <si>
    <t>Payment for purchase of securities</t>
  </si>
  <si>
    <t>SIBL Mudaraba Subordinated Bond</t>
  </si>
  <si>
    <t>Cash</t>
  </si>
  <si>
    <t>Balance with Other Banks and Financial Institutions</t>
  </si>
  <si>
    <t>Placement with Banks &amp; Other Financial Institutions</t>
  </si>
  <si>
    <t>Investments in shares &amp; Securities</t>
  </si>
  <si>
    <t>Fixed Assets including Premises, Furniture and Fixtures</t>
  </si>
  <si>
    <t>Other Assets</t>
  </si>
  <si>
    <t>Non-Banking Assets</t>
  </si>
  <si>
    <t>Placement from Banks &amp; Other Financial Institutions</t>
  </si>
  <si>
    <t>Deposits and Other Accounts</t>
  </si>
  <si>
    <t>Other Liabilities</t>
  </si>
  <si>
    <t>Deferred Tax Liabilities</t>
  </si>
  <si>
    <t>Shareholders’ Equity</t>
  </si>
  <si>
    <t>Net assets value per share</t>
  </si>
  <si>
    <t>Shares to calculate NAVPS</t>
  </si>
  <si>
    <t>Operating Income</t>
  </si>
  <si>
    <t>Net interest income/net profit on investments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</si>
  <si>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</si>
  <si>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</si>
  <si>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</si>
  <si>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</si>
  <si>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</si>
  <si>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</si>
  <si>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</si>
  <si>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</si>
  <si>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</si>
  <si>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</si>
  <si>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</si>
  <si>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</si>
  <si>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Financing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</si>
  <si>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</si>
  <si>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</si>
  <si>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</si>
  <si>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</si>
  <si>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</si>
  <si>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</si>
  <si>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</si>
  <si>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Net Interest/Investment Margin</t>
  </si>
  <si>
    <t>Operating Margin</t>
  </si>
  <si>
    <t>Net Margin</t>
  </si>
  <si>
    <t>Return on Asset</t>
  </si>
  <si>
    <t>Return on Equity</t>
  </si>
  <si>
    <t>Capital to Risk Weighted Assets Ratio</t>
  </si>
  <si>
    <t>Non Performing Loan/Investment</t>
  </si>
  <si>
    <t>Advance/Investment to Deposit Ratio</t>
  </si>
  <si>
    <t>Balance Sheet</t>
  </si>
  <si>
    <t>Profit &amp; Loss Statement</t>
  </si>
  <si>
    <t>Cash Flows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</si>
</sst>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vertical="center"/>
    </xf>
    <xf numFmtId="3" fontId="1" fillId="0" borderId="0" xfId="0" applyNumberFormat="1" applyFont="1"/>
    <xf numFmtId="3" fontId="0" fillId="0" borderId="0" xfId="0" applyNumberFormat="1" applyFill="1"/>
    <xf numFmtId="3" fontId="1" fillId="0" borderId="0" xfId="0" applyNumberFormat="1" applyFont="1" applyFill="1"/>
    <xf numFmtId="3" fontId="0" fillId="0" borderId="0" xfId="0" applyNumberFormat="1" applyFont="1" applyFill="1"/>
    <xf numFmtId="0" fontId="0" fillId="0" borderId="0" xfId="0" applyFill="1"/>
    <xf numFmtId="0" fontId="1" fillId="0" borderId="0" xfId="0" applyFont="1" applyFill="1"/>
    <xf numFmtId="0" fontId="0" fillId="2" borderId="0" xfId="0" applyFill="1"/>
    <xf numFmtId="165" fontId="0" fillId="0" borderId="0" xfId="1" applyNumberFormat="1" applyFont="1"/>
    <xf numFmtId="164" fontId="1" fillId="0" borderId="0" xfId="0" applyNumberFormat="1" applyFont="1"/>
    <xf numFmtId="10" fontId="0" fillId="0" borderId="0" xfId="2" applyNumberFormat="1" applyFont="1"/>
    <xf numFmtId="2" fontId="1" fillId="0" borderId="0" xfId="0" applyNumberFormat="1" applyFont="1" applyFill="1"/>
    <xf numFmtId="2" fontId="1" fillId="0" borderId="0" xfId="0" applyNumberFormat="1" applyFont="1"/>
    <xf numFmtId="0" fontId="1" fillId="0" borderId="1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/>
    <xf numFmtId="0" fontId="5" fillId="0" borderId="0" xfId="0" applyFont="1" applyFill="1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/>
    <xf numFmtId="0" fontId="6" fillId="0" borderId="0" xfId="0" applyFont="1"/>
    <xf numFmtId="1" fontId="6" fillId="0" borderId="0" xfId="1" applyNumberFormat="1" applyFont="1" applyAlignment="1">
      <alignment horizontal="center"/>
    </xf>
    <xf numFmtId="1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Normal="100" workbookViewId="0">
      <pane xSplit="1" ySplit="4" topLeftCell="H35" activePane="bottomRight" state="frozen"/>
      <selection pane="topRight" activeCell="B1" sqref="B1"/>
      <selection pane="bottomLeft" activeCell="A6" sqref="A6"/>
      <selection pane="bottomRight" activeCell="P41" sqref="P41"/>
    </sheetView>
  </sheetViews>
  <sheetFormatPr defaultRowHeight="15" x14ac:dyDescent="0.25"/>
  <cols>
    <col min="1" max="1" width="47.42578125" bestFit="1" customWidth="1"/>
    <col min="2" max="2" width="14.5703125" customWidth="1"/>
    <col min="3" max="3" width="14.7109375" customWidth="1"/>
    <col min="4" max="4" width="15.5703125" customWidth="1"/>
    <col min="5" max="6" width="15.7109375" customWidth="1"/>
    <col min="7" max="9" width="14.85546875" bestFit="1" customWidth="1"/>
  </cols>
  <sheetData>
    <row r="1" spans="1:9" x14ac:dyDescent="0.25">
      <c r="A1" s="2" t="s">
        <v>69</v>
      </c>
    </row>
    <row r="2" spans="1:9" x14ac:dyDescent="0.25">
      <c r="A2" s="2" t="s">
        <v>123</v>
      </c>
    </row>
    <row r="3" spans="1:9" x14ac:dyDescent="0.25">
      <c r="A3" t="s">
        <v>0</v>
      </c>
    </row>
    <row r="4" spans="1:9" x14ac:dyDescent="0.25">
      <c r="B4">
        <v>2011</v>
      </c>
      <c r="C4">
        <v>2012</v>
      </c>
      <c r="D4" s="11">
        <v>2013</v>
      </c>
      <c r="E4" s="11">
        <v>2014</v>
      </c>
      <c r="F4" s="11">
        <v>2015</v>
      </c>
      <c r="G4" s="11">
        <v>2016</v>
      </c>
      <c r="H4" s="11">
        <v>2017</v>
      </c>
      <c r="I4" s="11">
        <v>2018</v>
      </c>
    </row>
    <row r="5" spans="1:9" x14ac:dyDescent="0.25">
      <c r="A5" s="17" t="s">
        <v>1</v>
      </c>
    </row>
    <row r="6" spans="1:9" x14ac:dyDescent="0.25">
      <c r="A6" s="18" t="s">
        <v>79</v>
      </c>
      <c r="B6" s="5"/>
      <c r="C6" s="5"/>
      <c r="D6" s="5">
        <f>SUM(D7:D8)</f>
        <v>8895004217</v>
      </c>
      <c r="E6" s="5">
        <f t="shared" ref="E6:I6" si="0">SUM(E7:E8)</f>
        <v>12121377509</v>
      </c>
      <c r="F6" s="5">
        <f t="shared" si="0"/>
        <v>14681864133</v>
      </c>
      <c r="G6" s="5">
        <f t="shared" si="0"/>
        <v>17947659121</v>
      </c>
      <c r="H6" s="5">
        <f t="shared" si="0"/>
        <v>23826854452</v>
      </c>
      <c r="I6" s="5">
        <f t="shared" si="0"/>
        <v>26080135900</v>
      </c>
    </row>
    <row r="7" spans="1:9" x14ac:dyDescent="0.25">
      <c r="A7" t="s">
        <v>2</v>
      </c>
      <c r="B7" s="3"/>
      <c r="C7" s="3"/>
      <c r="D7" s="3">
        <v>1267213967</v>
      </c>
      <c r="E7" s="3">
        <v>976302191</v>
      </c>
      <c r="F7" s="3">
        <v>1145970455</v>
      </c>
      <c r="G7" s="3">
        <v>1816338179</v>
      </c>
      <c r="H7" s="3">
        <v>2369319898</v>
      </c>
      <c r="I7" s="3">
        <v>2344325541</v>
      </c>
    </row>
    <row r="8" spans="1:9" ht="30" x14ac:dyDescent="0.25">
      <c r="A8" s="1" t="s">
        <v>3</v>
      </c>
      <c r="B8" s="4"/>
      <c r="C8" s="4"/>
      <c r="D8" s="4">
        <v>7627790250</v>
      </c>
      <c r="E8" s="4">
        <v>11145075318</v>
      </c>
      <c r="F8" s="4">
        <v>13535893678</v>
      </c>
      <c r="G8" s="4">
        <v>16131320942</v>
      </c>
      <c r="H8" s="4">
        <v>21457534554</v>
      </c>
      <c r="I8" s="3">
        <v>23735810359</v>
      </c>
    </row>
    <row r="9" spans="1:9" x14ac:dyDescent="0.25">
      <c r="A9" s="19" t="s">
        <v>80</v>
      </c>
      <c r="B9" s="5"/>
      <c r="C9" s="5"/>
      <c r="D9" s="5">
        <f>SUM(D10:D11)</f>
        <v>3077771152</v>
      </c>
      <c r="E9" s="5">
        <f t="shared" ref="E9" si="1">SUM(E10:E11)</f>
        <v>2910294663</v>
      </c>
      <c r="F9" s="5">
        <f t="shared" ref="F9" si="2">SUM(F10:F11)</f>
        <v>3860061440</v>
      </c>
      <c r="G9" s="5">
        <f t="shared" ref="G9" si="3">SUM(G10:G11)</f>
        <v>1266642088</v>
      </c>
      <c r="H9" s="5">
        <f t="shared" ref="H9:I9" si="4">SUM(H10:H11)</f>
        <v>898166785</v>
      </c>
      <c r="I9" s="5">
        <f t="shared" si="4"/>
        <v>1482772408</v>
      </c>
    </row>
    <row r="10" spans="1:9" x14ac:dyDescent="0.25">
      <c r="A10" t="s">
        <v>4</v>
      </c>
      <c r="B10" s="3"/>
      <c r="C10" s="3"/>
      <c r="D10" s="3">
        <v>1899243196</v>
      </c>
      <c r="E10" s="3">
        <v>2577414418</v>
      </c>
      <c r="F10" s="3">
        <v>3504739496</v>
      </c>
      <c r="G10" s="3">
        <v>842645333</v>
      </c>
      <c r="H10" s="3">
        <v>532102415</v>
      </c>
      <c r="I10" s="3">
        <v>1159076554</v>
      </c>
    </row>
    <row r="11" spans="1:9" x14ac:dyDescent="0.25">
      <c r="A11" t="s">
        <v>5</v>
      </c>
      <c r="B11" s="3"/>
      <c r="C11" s="3"/>
      <c r="D11" s="3">
        <v>1178527956</v>
      </c>
      <c r="E11" s="3">
        <v>332880245</v>
      </c>
      <c r="F11" s="3">
        <v>355321944</v>
      </c>
      <c r="G11" s="3">
        <v>423996755</v>
      </c>
      <c r="H11" s="3">
        <v>366064370</v>
      </c>
      <c r="I11" s="3">
        <v>323695854</v>
      </c>
    </row>
    <row r="12" spans="1:9" x14ac:dyDescent="0.25">
      <c r="A12" s="19" t="s">
        <v>81</v>
      </c>
      <c r="B12" s="2"/>
      <c r="C12" s="2"/>
      <c r="D12" s="5">
        <v>9064879564</v>
      </c>
      <c r="E12" s="5">
        <v>9474249214</v>
      </c>
      <c r="F12" s="5">
        <v>6586715074</v>
      </c>
      <c r="G12" s="5">
        <v>7196666624</v>
      </c>
      <c r="H12" s="5">
        <v>10736619899</v>
      </c>
      <c r="I12" s="3">
        <v>5911619899</v>
      </c>
    </row>
    <row r="13" spans="1:9" x14ac:dyDescent="0.25">
      <c r="A13" s="19" t="s">
        <v>82</v>
      </c>
      <c r="B13" s="5"/>
      <c r="C13" s="5"/>
      <c r="D13" s="5">
        <f>SUM(D14:D15)</f>
        <v>7058185070</v>
      </c>
      <c r="E13" s="5">
        <f t="shared" ref="E13" si="5">SUM(E14:E15)</f>
        <v>6343727286</v>
      </c>
      <c r="F13" s="5">
        <f t="shared" ref="F13" si="6">SUM(F14:F15)</f>
        <v>7742395236</v>
      </c>
      <c r="G13" s="5">
        <f t="shared" ref="G13" si="7">SUM(G14:G15)</f>
        <v>10830581919</v>
      </c>
      <c r="H13" s="5">
        <f t="shared" ref="H13:I13" si="8">SUM(H14:H15)</f>
        <v>11602525517</v>
      </c>
      <c r="I13" s="5">
        <f t="shared" si="8"/>
        <v>11606552439</v>
      </c>
    </row>
    <row r="14" spans="1:9" x14ac:dyDescent="0.25">
      <c r="A14" t="s">
        <v>6</v>
      </c>
      <c r="B14" s="3"/>
      <c r="C14" s="3"/>
      <c r="D14" s="3">
        <v>5500000000</v>
      </c>
      <c r="E14" s="3">
        <v>5116000000</v>
      </c>
      <c r="F14" s="3">
        <v>6040000000</v>
      </c>
      <c r="G14" s="3">
        <v>9150000000</v>
      </c>
      <c r="H14" s="3">
        <v>9100000000</v>
      </c>
      <c r="I14" s="3">
        <v>9200000000</v>
      </c>
    </row>
    <row r="15" spans="1:9" x14ac:dyDescent="0.25">
      <c r="A15" t="s">
        <v>7</v>
      </c>
      <c r="B15" s="3"/>
      <c r="C15" s="3"/>
      <c r="D15" s="3">
        <v>1558185070</v>
      </c>
      <c r="E15" s="3">
        <v>1227727286</v>
      </c>
      <c r="F15" s="3">
        <v>1702395236</v>
      </c>
      <c r="G15" s="3">
        <v>1680581919</v>
      </c>
      <c r="H15" s="3">
        <v>2502525517</v>
      </c>
      <c r="I15" s="3">
        <v>2406552439</v>
      </c>
    </row>
    <row r="16" spans="1:9" x14ac:dyDescent="0.25">
      <c r="A16" s="19" t="s">
        <v>8</v>
      </c>
      <c r="B16" s="5"/>
      <c r="C16" s="5"/>
      <c r="D16" s="5">
        <f>SUM(D17:D18)</f>
        <v>85872331926</v>
      </c>
      <c r="E16" s="5">
        <f t="shared" ref="E16" si="9">SUM(E17:E18)</f>
        <v>107799959311</v>
      </c>
      <c r="F16" s="5">
        <f t="shared" ref="F16" si="10">SUM(F17:F18)</f>
        <v>133856849903</v>
      </c>
      <c r="G16" s="5">
        <f t="shared" ref="G16" si="11">SUM(G17:G18)</f>
        <v>173776133374</v>
      </c>
      <c r="H16" s="5">
        <f t="shared" ref="H16:I16" si="12">SUM(H17:H18)</f>
        <v>209295509085</v>
      </c>
      <c r="I16" s="5">
        <f t="shared" si="12"/>
        <v>237854170953</v>
      </c>
    </row>
    <row r="17" spans="1:9" x14ac:dyDescent="0.25">
      <c r="A17" t="s">
        <v>9</v>
      </c>
      <c r="B17" s="3"/>
      <c r="C17" s="3"/>
      <c r="D17" s="3">
        <v>76348581962</v>
      </c>
      <c r="E17" s="3">
        <v>98511135398</v>
      </c>
      <c r="F17" s="3">
        <v>123370222992</v>
      </c>
      <c r="G17" s="3">
        <v>166581331180</v>
      </c>
      <c r="H17" s="3">
        <v>201932884191</v>
      </c>
      <c r="I17" s="3">
        <v>229634994597</v>
      </c>
    </row>
    <row r="18" spans="1:9" x14ac:dyDescent="0.25">
      <c r="A18" t="s">
        <v>10</v>
      </c>
      <c r="B18" s="3"/>
      <c r="C18" s="3"/>
      <c r="D18" s="3">
        <v>9523749964</v>
      </c>
      <c r="E18" s="3">
        <v>9288823913</v>
      </c>
      <c r="F18" s="3">
        <v>10486626911</v>
      </c>
      <c r="G18" s="3">
        <v>7194802194</v>
      </c>
      <c r="H18" s="3">
        <v>7362624894</v>
      </c>
      <c r="I18" s="3">
        <v>8219176356</v>
      </c>
    </row>
    <row r="19" spans="1:9" x14ac:dyDescent="0.25">
      <c r="A19" s="18" t="s">
        <v>83</v>
      </c>
      <c r="B19" s="5"/>
      <c r="C19" s="5"/>
      <c r="D19" s="5">
        <v>2662660343</v>
      </c>
      <c r="E19" s="5">
        <v>2683691549</v>
      </c>
      <c r="F19" s="5">
        <v>3082507826</v>
      </c>
      <c r="G19" s="5">
        <v>3268326670</v>
      </c>
      <c r="H19" s="5">
        <v>3491020793</v>
      </c>
      <c r="I19" s="3">
        <v>3572253103</v>
      </c>
    </row>
    <row r="20" spans="1:9" x14ac:dyDescent="0.25">
      <c r="A20" s="18" t="s">
        <v>84</v>
      </c>
      <c r="B20" s="5"/>
      <c r="C20" s="5"/>
      <c r="D20" s="5">
        <v>9770561641</v>
      </c>
      <c r="E20" s="5">
        <v>12252008976</v>
      </c>
      <c r="F20" s="5">
        <v>10198251397</v>
      </c>
      <c r="G20" s="5">
        <v>13529293052</v>
      </c>
      <c r="H20" s="5">
        <v>16439780117</v>
      </c>
      <c r="I20" s="3">
        <v>20895350611</v>
      </c>
    </row>
    <row r="21" spans="1:9" x14ac:dyDescent="0.25">
      <c r="A21" s="18" t="s">
        <v>85</v>
      </c>
      <c r="B21" s="2"/>
      <c r="C21" s="2"/>
      <c r="D21" s="2">
        <v>0</v>
      </c>
      <c r="E21" s="5">
        <v>0</v>
      </c>
      <c r="F21" s="5">
        <v>0</v>
      </c>
      <c r="G21" s="5">
        <v>0</v>
      </c>
      <c r="H21" s="5">
        <v>0</v>
      </c>
    </row>
    <row r="22" spans="1:9" x14ac:dyDescent="0.25">
      <c r="A22" s="2"/>
      <c r="B22" s="5"/>
      <c r="C22" s="5"/>
      <c r="D22" s="5">
        <f>D6+D9+D12+D13+D16+D19+D20+D21</f>
        <v>126401393913</v>
      </c>
      <c r="E22" s="5">
        <f t="shared" ref="E22:H22" si="13">E6+E9+E12+E13+E16+E19+E20+E21</f>
        <v>153585308508</v>
      </c>
      <c r="F22" s="5">
        <f t="shared" si="13"/>
        <v>180008645009</v>
      </c>
      <c r="G22" s="5">
        <f t="shared" si="13"/>
        <v>227815302848</v>
      </c>
      <c r="H22" s="5">
        <f t="shared" si="13"/>
        <v>276290476648</v>
      </c>
      <c r="I22" s="5">
        <f>I6+I9+I12+I13+I16+I19+I20+I21-2</f>
        <v>307402855311</v>
      </c>
    </row>
    <row r="23" spans="1:9" x14ac:dyDescent="0.25">
      <c r="A23" s="2"/>
      <c r="B23" s="5"/>
      <c r="C23" s="5"/>
      <c r="D23" s="5"/>
      <c r="E23" s="5"/>
      <c r="F23" s="5"/>
      <c r="G23" s="5"/>
      <c r="H23" s="5"/>
    </row>
    <row r="24" spans="1:9" x14ac:dyDescent="0.25">
      <c r="A24" s="17" t="s">
        <v>11</v>
      </c>
    </row>
    <row r="25" spans="1:9" x14ac:dyDescent="0.25">
      <c r="A25" s="19" t="s">
        <v>12</v>
      </c>
    </row>
    <row r="26" spans="1:9" x14ac:dyDescent="0.25">
      <c r="A26" s="19" t="s">
        <v>86</v>
      </c>
      <c r="B26" s="2"/>
      <c r="C26" s="2"/>
      <c r="D26" s="5">
        <v>4700000000</v>
      </c>
      <c r="E26" s="5">
        <v>6150000000</v>
      </c>
      <c r="F26" s="5">
        <v>1000000000</v>
      </c>
      <c r="G26" s="5">
        <v>3000000000</v>
      </c>
      <c r="H26" s="5">
        <v>5000000000</v>
      </c>
      <c r="I26" s="3">
        <v>8000000000</v>
      </c>
    </row>
    <row r="27" spans="1:9" x14ac:dyDescent="0.25">
      <c r="A27" s="20" t="s">
        <v>87</v>
      </c>
      <c r="B27" s="5"/>
      <c r="C27" s="5"/>
      <c r="D27" s="5">
        <f>SUM(D28:D33)</f>
        <v>101842174601</v>
      </c>
      <c r="E27" s="5">
        <f t="shared" ref="E27:G27" si="14">SUM(E28:E33)</f>
        <v>124265072973</v>
      </c>
      <c r="F27" s="5">
        <f t="shared" si="14"/>
        <v>149511880891</v>
      </c>
      <c r="G27" s="5">
        <f t="shared" si="14"/>
        <v>190293333306</v>
      </c>
      <c r="H27" s="5">
        <f>SUM(H28:H33)</f>
        <v>228407725772</v>
      </c>
      <c r="I27" s="5">
        <f>SUM(I28:I33)</f>
        <v>247950776574</v>
      </c>
    </row>
    <row r="28" spans="1:9" x14ac:dyDescent="0.25">
      <c r="A28" t="s">
        <v>13</v>
      </c>
      <c r="B28" s="3"/>
      <c r="C28" s="3"/>
      <c r="D28" s="3">
        <v>6468729754</v>
      </c>
      <c r="E28" s="3">
        <v>9818279970</v>
      </c>
      <c r="F28" s="3">
        <v>14273504098</v>
      </c>
      <c r="G28" s="3">
        <v>13899504009</v>
      </c>
      <c r="H28" s="3">
        <v>16876607874</v>
      </c>
      <c r="I28" s="3">
        <v>19621561549</v>
      </c>
    </row>
    <row r="29" spans="1:9" x14ac:dyDescent="0.25">
      <c r="A29" t="s">
        <v>14</v>
      </c>
      <c r="B29" s="3"/>
      <c r="C29" s="3"/>
      <c r="D29" s="3">
        <v>62746867195</v>
      </c>
      <c r="E29" s="3">
        <v>75356410289</v>
      </c>
      <c r="F29" s="3">
        <v>88616744207</v>
      </c>
      <c r="G29" s="3">
        <v>111657941041</v>
      </c>
      <c r="H29" s="3">
        <v>138266642919</v>
      </c>
      <c r="I29" s="3">
        <v>156095697702</v>
      </c>
    </row>
    <row r="30" spans="1:9" x14ac:dyDescent="0.25">
      <c r="A30" t="s">
        <v>15</v>
      </c>
      <c r="B30" s="3"/>
      <c r="C30" s="3"/>
      <c r="D30" s="3">
        <v>19288768828</v>
      </c>
      <c r="E30" s="3">
        <v>23923887375</v>
      </c>
      <c r="F30" s="3">
        <v>29983914560</v>
      </c>
      <c r="G30" s="3">
        <v>40060818730</v>
      </c>
      <c r="H30" s="3">
        <v>42123348876</v>
      </c>
      <c r="I30" s="3">
        <v>43569089182</v>
      </c>
    </row>
    <row r="31" spans="1:9" x14ac:dyDescent="0.25">
      <c r="A31" t="s">
        <v>16</v>
      </c>
      <c r="B31" s="3"/>
      <c r="C31" s="3"/>
      <c r="D31" s="3">
        <v>11936321181</v>
      </c>
      <c r="E31" s="3">
        <v>12789580088</v>
      </c>
      <c r="F31" s="3">
        <v>15206974110</v>
      </c>
      <c r="G31" s="3">
        <v>19406875568</v>
      </c>
      <c r="H31" s="3">
        <v>25629690923</v>
      </c>
      <c r="I31" s="3">
        <v>23962556672</v>
      </c>
    </row>
    <row r="32" spans="1:9" x14ac:dyDescent="0.25">
      <c r="A32" t="s">
        <v>17</v>
      </c>
      <c r="B32" s="3"/>
      <c r="C32" s="3"/>
      <c r="D32" s="3">
        <v>1316909958</v>
      </c>
      <c r="E32" s="3">
        <v>2277639901</v>
      </c>
      <c r="F32" s="3">
        <v>1251915364</v>
      </c>
      <c r="G32" s="3">
        <v>5031314320</v>
      </c>
      <c r="H32" s="3">
        <v>5233509848</v>
      </c>
      <c r="I32" s="3">
        <v>4384822493</v>
      </c>
    </row>
    <row r="33" spans="1:9" x14ac:dyDescent="0.25">
      <c r="A33" t="s">
        <v>70</v>
      </c>
      <c r="B33" s="3"/>
      <c r="C33" s="3"/>
      <c r="D33" s="3">
        <v>84577685</v>
      </c>
      <c r="E33" s="3">
        <v>99275350</v>
      </c>
      <c r="F33" s="3">
        <v>178828552</v>
      </c>
      <c r="G33" s="3">
        <v>236879638</v>
      </c>
      <c r="H33" s="3">
        <v>277925332</v>
      </c>
      <c r="I33" s="3">
        <v>317048976</v>
      </c>
    </row>
    <row r="34" spans="1:9" x14ac:dyDescent="0.25">
      <c r="A34" s="19" t="s">
        <v>71</v>
      </c>
      <c r="B34" s="3"/>
      <c r="C34" s="3"/>
      <c r="D34" s="5">
        <v>0</v>
      </c>
      <c r="E34" s="5">
        <v>0</v>
      </c>
      <c r="F34" s="5">
        <v>3000000000</v>
      </c>
      <c r="G34" s="5">
        <v>3000000000</v>
      </c>
      <c r="H34" s="5">
        <v>6400000000</v>
      </c>
      <c r="I34" s="5">
        <v>10800000000</v>
      </c>
    </row>
    <row r="35" spans="1:9" x14ac:dyDescent="0.25">
      <c r="A35" s="19" t="s">
        <v>88</v>
      </c>
      <c r="B35" s="5"/>
      <c r="C35" s="5"/>
      <c r="D35" s="5">
        <v>8765394391</v>
      </c>
      <c r="E35" s="5">
        <v>10991253286</v>
      </c>
      <c r="F35" s="5">
        <v>13531999349</v>
      </c>
      <c r="G35" s="5">
        <v>17306863759</v>
      </c>
      <c r="H35" s="5">
        <v>22260690365</v>
      </c>
      <c r="I35" s="5">
        <v>24789270399</v>
      </c>
    </row>
    <row r="36" spans="1:9" x14ac:dyDescent="0.25">
      <c r="A36" s="19" t="s">
        <v>89</v>
      </c>
      <c r="B36" s="5"/>
      <c r="C36" s="5"/>
      <c r="D36" s="5">
        <v>1577248</v>
      </c>
      <c r="E36" s="5">
        <v>5995379</v>
      </c>
      <c r="F36" s="5">
        <v>9648241</v>
      </c>
      <c r="G36" s="5">
        <v>21775365</v>
      </c>
      <c r="H36" s="5">
        <v>38392503</v>
      </c>
      <c r="I36" s="5">
        <v>75437019</v>
      </c>
    </row>
    <row r="37" spans="1:9" x14ac:dyDescent="0.25">
      <c r="A37" s="2"/>
      <c r="B37" s="5"/>
      <c r="C37" s="5"/>
      <c r="D37" s="5">
        <v>115309146240</v>
      </c>
      <c r="E37" s="5">
        <v>141412321638</v>
      </c>
      <c r="F37" s="5">
        <v>167053528481</v>
      </c>
      <c r="G37" s="5">
        <v>213621972430</v>
      </c>
      <c r="H37" s="5">
        <v>262106808641</v>
      </c>
      <c r="I37" s="5">
        <f>I26+I27+I34+I35+I36</f>
        <v>291615483992</v>
      </c>
    </row>
    <row r="38" spans="1:9" x14ac:dyDescent="0.25">
      <c r="A38" s="19" t="s">
        <v>90</v>
      </c>
      <c r="B38" s="5"/>
      <c r="C38" s="5"/>
      <c r="D38" s="5"/>
      <c r="E38" s="5"/>
      <c r="F38" s="5"/>
      <c r="G38" s="5"/>
      <c r="H38" s="5"/>
    </row>
    <row r="39" spans="1:9" x14ac:dyDescent="0.25">
      <c r="A39" t="s">
        <v>18</v>
      </c>
      <c r="B39" s="3"/>
      <c r="C39" s="3"/>
      <c r="D39" s="3">
        <v>7031415640</v>
      </c>
      <c r="E39" s="3">
        <v>7031415640</v>
      </c>
      <c r="F39" s="3">
        <v>7031415640</v>
      </c>
      <c r="G39" s="3">
        <v>7382986420</v>
      </c>
      <c r="H39" s="3">
        <v>7382986420</v>
      </c>
      <c r="I39" s="3">
        <v>8121285060</v>
      </c>
    </row>
    <row r="40" spans="1:9" x14ac:dyDescent="0.25">
      <c r="A40" t="s">
        <v>19</v>
      </c>
      <c r="B40" s="3"/>
      <c r="C40" s="3"/>
      <c r="D40" s="3">
        <v>2122994344</v>
      </c>
      <c r="E40" s="3">
        <v>2784497917</v>
      </c>
      <c r="F40" s="3">
        <v>3480332295</v>
      </c>
      <c r="G40" s="3">
        <v>4318771137</v>
      </c>
      <c r="H40" s="3">
        <v>5025796447</v>
      </c>
      <c r="I40" s="3">
        <v>5795455397</v>
      </c>
    </row>
    <row r="41" spans="1:9" x14ac:dyDescent="0.25">
      <c r="A41" t="s">
        <v>72</v>
      </c>
      <c r="B41" s="3"/>
      <c r="C41" s="3"/>
      <c r="D41" s="3">
        <v>6666534</v>
      </c>
      <c r="E41" s="3">
        <v>2790193</v>
      </c>
      <c r="F41" s="3">
        <v>4275913</v>
      </c>
      <c r="G41" s="3">
        <v>6154312</v>
      </c>
      <c r="H41" s="3">
        <v>8570541</v>
      </c>
      <c r="I41" s="3">
        <v>10764250</v>
      </c>
    </row>
    <row r="42" spans="1:9" x14ac:dyDescent="0.25">
      <c r="A42" t="s">
        <v>73</v>
      </c>
      <c r="B42" s="3"/>
      <c r="C42" s="3"/>
      <c r="D42" s="3">
        <v>1082485102</v>
      </c>
      <c r="E42" s="3">
        <v>1055679727</v>
      </c>
      <c r="F42" s="3">
        <v>1029545693</v>
      </c>
      <c r="G42" s="3">
        <v>1004065009</v>
      </c>
      <c r="H42" s="3">
        <v>979221345</v>
      </c>
      <c r="I42" s="3">
        <v>954998771</v>
      </c>
    </row>
    <row r="43" spans="1:9" x14ac:dyDescent="0.25">
      <c r="A43" t="s">
        <v>20</v>
      </c>
      <c r="B43" s="3"/>
      <c r="C43" s="3"/>
      <c r="D43" s="3">
        <v>848684454</v>
      </c>
      <c r="E43" s="3">
        <v>1298601774</v>
      </c>
      <c r="F43" s="3">
        <v>1409545341</v>
      </c>
      <c r="G43" s="3">
        <v>1481351830</v>
      </c>
      <c r="H43" s="3">
        <v>787091456</v>
      </c>
      <c r="I43" s="3">
        <v>904866027</v>
      </c>
    </row>
    <row r="44" spans="1:9" x14ac:dyDescent="0.25">
      <c r="A44" s="2"/>
      <c r="B44" s="3"/>
      <c r="C44" s="3"/>
      <c r="D44" s="5">
        <f>SUM(D39:D43)</f>
        <v>11092246074</v>
      </c>
      <c r="E44" s="5">
        <f t="shared" ref="E44:H44" si="15">SUM(E39:E43)</f>
        <v>12172985251</v>
      </c>
      <c r="F44" s="5">
        <f t="shared" si="15"/>
        <v>12955114882</v>
      </c>
      <c r="G44" s="5">
        <f t="shared" si="15"/>
        <v>14193328708</v>
      </c>
      <c r="H44" s="5">
        <f t="shared" si="15"/>
        <v>14183666209</v>
      </c>
      <c r="I44" s="5">
        <f>SUM(I39:I43)</f>
        <v>15787369505</v>
      </c>
    </row>
    <row r="45" spans="1:9" x14ac:dyDescent="0.25">
      <c r="A45" s="19" t="s">
        <v>21</v>
      </c>
      <c r="B45" s="3"/>
      <c r="C45" s="3"/>
      <c r="D45" s="3">
        <v>1597</v>
      </c>
      <c r="E45" s="3">
        <v>1617</v>
      </c>
      <c r="F45" s="3">
        <v>1645</v>
      </c>
      <c r="G45" s="3">
        <v>1710</v>
      </c>
      <c r="H45" s="3">
        <v>1797</v>
      </c>
      <c r="I45" s="3">
        <v>1812</v>
      </c>
    </row>
    <row r="46" spans="1:9" x14ac:dyDescent="0.25">
      <c r="A46" s="2"/>
      <c r="B46" s="5"/>
      <c r="C46" s="5"/>
      <c r="D46" s="5">
        <v>126401393913</v>
      </c>
      <c r="E46" s="5">
        <v>153585308508</v>
      </c>
      <c r="F46" s="5">
        <v>180008645009</v>
      </c>
      <c r="G46" s="5">
        <v>227815302848</v>
      </c>
      <c r="H46" s="5">
        <v>276290476648</v>
      </c>
      <c r="I46" s="5">
        <f>I37+I44+I45+2</f>
        <v>307402855311</v>
      </c>
    </row>
    <row r="48" spans="1:9" x14ac:dyDescent="0.25">
      <c r="A48" s="21" t="s">
        <v>91</v>
      </c>
      <c r="D48" s="13">
        <f>D44/D49</f>
        <v>15.77526723196241</v>
      </c>
      <c r="E48" s="13">
        <f t="shared" ref="E48:G48" si="16">E44/E49</f>
        <v>17.312282297395235</v>
      </c>
      <c r="F48" s="13">
        <f t="shared" si="16"/>
        <v>18.42461823519794</v>
      </c>
      <c r="G48" s="13">
        <f t="shared" si="16"/>
        <v>19.224373309899708</v>
      </c>
      <c r="H48" s="13">
        <f>H44/H49</f>
        <v>19.21128578887458</v>
      </c>
      <c r="I48" s="16">
        <f>I44/(I39/10)</f>
        <v>19.439496814067009</v>
      </c>
    </row>
    <row r="49" spans="1:9" x14ac:dyDescent="0.25">
      <c r="A49" s="21" t="s">
        <v>92</v>
      </c>
      <c r="D49" s="12">
        <f>D39/10</f>
        <v>703141564</v>
      </c>
      <c r="E49" s="12">
        <f t="shared" ref="E49:I49" si="17">E39/10</f>
        <v>703141564</v>
      </c>
      <c r="F49" s="12">
        <f t="shared" si="17"/>
        <v>703141564</v>
      </c>
      <c r="G49" s="12">
        <f t="shared" si="17"/>
        <v>738298642</v>
      </c>
      <c r="H49" s="12">
        <f t="shared" si="17"/>
        <v>738298642</v>
      </c>
      <c r="I49" s="12">
        <f t="shared" si="17"/>
        <v>812128506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2"/>
  <sheetViews>
    <sheetView workbookViewId="0">
      <pane xSplit="1" ySplit="4" topLeftCell="H29" activePane="bottomRight" state="frozen"/>
      <selection pane="topRight" activeCell="B1" sqref="B1"/>
      <selection pane="bottomLeft" activeCell="A6" sqref="A6"/>
      <selection pane="bottomRight" activeCell="I44" sqref="I44"/>
    </sheetView>
  </sheetViews>
  <sheetFormatPr defaultRowHeight="15" x14ac:dyDescent="0.25"/>
  <cols>
    <col min="1" max="1" width="47.85546875" customWidth="1"/>
    <col min="2" max="2" width="14.5703125" style="9" customWidth="1"/>
    <col min="3" max="3" width="15.85546875" style="9" customWidth="1"/>
    <col min="4" max="4" width="15.42578125" style="9" customWidth="1"/>
    <col min="5" max="5" width="16" style="9" customWidth="1"/>
    <col min="6" max="6" width="15.140625" style="9" customWidth="1"/>
    <col min="7" max="8" width="14.5703125" style="9" bestFit="1" customWidth="1"/>
    <col min="9" max="9" width="13.85546875" bestFit="1" customWidth="1"/>
  </cols>
  <sheetData>
    <row r="1" spans="1:9" x14ac:dyDescent="0.25">
      <c r="A1" s="2" t="s">
        <v>69</v>
      </c>
      <c r="B1"/>
      <c r="C1"/>
      <c r="D1"/>
      <c r="E1"/>
      <c r="F1"/>
      <c r="G1"/>
      <c r="H1"/>
    </row>
    <row r="2" spans="1:9" x14ac:dyDescent="0.25">
      <c r="A2" s="2" t="s">
        <v>124</v>
      </c>
      <c r="B2"/>
      <c r="C2"/>
      <c r="D2"/>
      <c r="E2"/>
      <c r="F2"/>
      <c r="G2"/>
      <c r="H2"/>
    </row>
    <row r="3" spans="1:9" x14ac:dyDescent="0.25">
      <c r="A3" t="s">
        <v>0</v>
      </c>
      <c r="B3"/>
      <c r="C3"/>
      <c r="D3"/>
      <c r="E3"/>
      <c r="F3"/>
      <c r="G3"/>
      <c r="H3"/>
    </row>
    <row r="4" spans="1:9" x14ac:dyDescent="0.25">
      <c r="B4">
        <v>2011</v>
      </c>
      <c r="C4">
        <v>2012</v>
      </c>
      <c r="D4" s="11">
        <v>2013</v>
      </c>
      <c r="E4" s="11">
        <v>2014</v>
      </c>
      <c r="F4" s="11">
        <v>2015</v>
      </c>
      <c r="G4" s="11">
        <v>2016</v>
      </c>
      <c r="H4" s="11">
        <v>2017</v>
      </c>
      <c r="I4" s="11">
        <v>2018</v>
      </c>
    </row>
    <row r="5" spans="1:9" s="9" customFormat="1" x14ac:dyDescent="0.25">
      <c r="A5" s="21" t="s">
        <v>93</v>
      </c>
    </row>
    <row r="6" spans="1:9" x14ac:dyDescent="0.25">
      <c r="A6" s="19" t="s">
        <v>94</v>
      </c>
      <c r="B6" s="2"/>
      <c r="C6" s="2"/>
      <c r="D6" s="2"/>
      <c r="E6"/>
      <c r="F6"/>
      <c r="G6"/>
      <c r="H6"/>
    </row>
    <row r="7" spans="1:9" x14ac:dyDescent="0.25">
      <c r="A7" t="s">
        <v>22</v>
      </c>
      <c r="B7" s="6"/>
      <c r="C7" s="6"/>
      <c r="D7" s="6">
        <v>13652592262</v>
      </c>
      <c r="E7" s="8">
        <v>13984234867</v>
      </c>
      <c r="F7" s="8">
        <v>15346595154</v>
      </c>
      <c r="G7" s="8">
        <v>16966286841</v>
      </c>
      <c r="H7" s="8">
        <v>18608909537</v>
      </c>
      <c r="I7" s="3">
        <v>25073045000</v>
      </c>
    </row>
    <row r="8" spans="1:9" x14ac:dyDescent="0.25">
      <c r="A8" t="s">
        <v>23</v>
      </c>
      <c r="B8" s="6"/>
      <c r="C8" s="6"/>
      <c r="D8" s="6">
        <v>9706867767</v>
      </c>
      <c r="E8" s="6">
        <v>9007200466</v>
      </c>
      <c r="F8" s="6">
        <v>9055715100</v>
      </c>
      <c r="G8" s="8">
        <v>9576406736</v>
      </c>
      <c r="H8" s="8">
        <v>10624952149</v>
      </c>
      <c r="I8" s="3">
        <v>16137704994</v>
      </c>
    </row>
    <row r="9" spans="1:9" x14ac:dyDescent="0.25">
      <c r="A9" s="2"/>
      <c r="B9" s="7"/>
      <c r="C9" s="7"/>
      <c r="D9" s="7">
        <f>D7-D8</f>
        <v>3945724495</v>
      </c>
      <c r="E9" s="7">
        <f t="shared" ref="E9:I9" si="0">E7-E8</f>
        <v>4977034401</v>
      </c>
      <c r="F9" s="7">
        <f t="shared" si="0"/>
        <v>6290880054</v>
      </c>
      <c r="G9" s="7">
        <f t="shared" si="0"/>
        <v>7389880105</v>
      </c>
      <c r="H9" s="7">
        <f t="shared" si="0"/>
        <v>7983957388</v>
      </c>
      <c r="I9" s="7">
        <f t="shared" si="0"/>
        <v>8935340006</v>
      </c>
    </row>
    <row r="10" spans="1:9" x14ac:dyDescent="0.25">
      <c r="A10" t="s">
        <v>24</v>
      </c>
      <c r="B10" s="6"/>
      <c r="C10" s="6"/>
      <c r="D10" s="6">
        <v>325466389</v>
      </c>
      <c r="E10" s="8">
        <v>300045705</v>
      </c>
      <c r="F10" s="8">
        <v>301153885</v>
      </c>
      <c r="G10" s="8">
        <v>237611204</v>
      </c>
      <c r="H10" s="8">
        <v>379028131</v>
      </c>
      <c r="I10" s="3">
        <v>477908519</v>
      </c>
    </row>
    <row r="11" spans="1:9" x14ac:dyDescent="0.25">
      <c r="A11" t="s">
        <v>25</v>
      </c>
      <c r="B11" s="6"/>
      <c r="C11" s="6"/>
      <c r="D11" s="6">
        <v>1056116571</v>
      </c>
      <c r="E11" s="6">
        <v>1224944942</v>
      </c>
      <c r="F11" s="6">
        <v>1300540402</v>
      </c>
      <c r="G11" s="6">
        <v>1641246704</v>
      </c>
      <c r="H11" s="6">
        <v>2016766460</v>
      </c>
      <c r="I11" s="3">
        <v>1687365606</v>
      </c>
    </row>
    <row r="12" spans="1:9" x14ac:dyDescent="0.25">
      <c r="A12" t="s">
        <v>26</v>
      </c>
      <c r="B12" s="6"/>
      <c r="C12" s="6"/>
      <c r="D12" s="6">
        <v>233154130</v>
      </c>
      <c r="E12" s="6">
        <v>296406605</v>
      </c>
      <c r="F12" s="6">
        <v>399346519</v>
      </c>
      <c r="G12" s="6">
        <v>445679505</v>
      </c>
      <c r="H12" s="6">
        <v>604729535</v>
      </c>
      <c r="I12" s="3">
        <v>597139413</v>
      </c>
    </row>
    <row r="13" spans="1:9" x14ac:dyDescent="0.25">
      <c r="A13" s="2"/>
      <c r="B13" s="7"/>
      <c r="C13" s="7"/>
      <c r="D13" s="7">
        <f>D9+SUM(D10:D12)</f>
        <v>5560461585</v>
      </c>
      <c r="E13" s="7">
        <f t="shared" ref="E13:I13" si="1">E9+SUM(E10:E12)</f>
        <v>6798431653</v>
      </c>
      <c r="F13" s="7">
        <f t="shared" si="1"/>
        <v>8291920860</v>
      </c>
      <c r="G13" s="7">
        <f t="shared" si="1"/>
        <v>9714417518</v>
      </c>
      <c r="H13" s="7">
        <f t="shared" si="1"/>
        <v>10984481514</v>
      </c>
      <c r="I13" s="7">
        <f t="shared" si="1"/>
        <v>11697753544</v>
      </c>
    </row>
    <row r="14" spans="1:9" x14ac:dyDescent="0.25">
      <c r="A14" s="21" t="s">
        <v>95</v>
      </c>
    </row>
    <row r="15" spans="1:9" x14ac:dyDescent="0.25">
      <c r="A15" t="s">
        <v>27</v>
      </c>
      <c r="B15" s="6"/>
      <c r="C15" s="6"/>
      <c r="D15" s="6">
        <v>1511746541</v>
      </c>
      <c r="E15" s="6">
        <v>1665696112</v>
      </c>
      <c r="F15" s="6">
        <v>2218639509</v>
      </c>
      <c r="G15" s="6">
        <v>2461778605</v>
      </c>
      <c r="H15" s="6">
        <v>2916733521</v>
      </c>
      <c r="I15" s="3">
        <v>3167969465</v>
      </c>
    </row>
    <row r="16" spans="1:9" x14ac:dyDescent="0.25">
      <c r="A16" t="s">
        <v>28</v>
      </c>
      <c r="B16" s="6"/>
      <c r="C16" s="6"/>
      <c r="D16" s="6">
        <v>228445375</v>
      </c>
      <c r="E16" s="6">
        <v>255524408</v>
      </c>
      <c r="F16" s="6">
        <v>297293202</v>
      </c>
      <c r="G16" s="6">
        <v>390701451</v>
      </c>
      <c r="H16" s="6">
        <v>468880311</v>
      </c>
      <c r="I16" s="3">
        <v>530631708</v>
      </c>
    </row>
    <row r="17" spans="1:9" x14ac:dyDescent="0.25">
      <c r="A17" t="s">
        <v>29</v>
      </c>
      <c r="B17" s="6"/>
      <c r="C17" s="6"/>
      <c r="D17" s="6">
        <v>7943388</v>
      </c>
      <c r="E17" s="6">
        <v>8142318</v>
      </c>
      <c r="F17" s="6">
        <v>8210584</v>
      </c>
      <c r="G17" s="6">
        <v>9915955</v>
      </c>
      <c r="H17" s="6">
        <v>15502135</v>
      </c>
      <c r="I17" s="3">
        <v>10586493</v>
      </c>
    </row>
    <row r="18" spans="1:9" x14ac:dyDescent="0.25">
      <c r="A18" t="s">
        <v>30</v>
      </c>
      <c r="B18" s="6"/>
      <c r="C18" s="6"/>
      <c r="D18" s="6">
        <v>32286323</v>
      </c>
      <c r="E18" s="6">
        <v>8661250</v>
      </c>
      <c r="F18" s="6">
        <v>9603440</v>
      </c>
      <c r="G18" s="6">
        <v>10361856</v>
      </c>
      <c r="H18" s="6">
        <v>11551800</v>
      </c>
      <c r="I18" s="3">
        <v>10088853</v>
      </c>
    </row>
    <row r="19" spans="1:9" x14ac:dyDescent="0.25">
      <c r="A19" t="s">
        <v>31</v>
      </c>
      <c r="B19" s="6"/>
      <c r="C19" s="6"/>
      <c r="D19" s="6">
        <v>91543834</v>
      </c>
      <c r="E19" s="6">
        <v>81490846</v>
      </c>
      <c r="F19" s="6">
        <v>101872850</v>
      </c>
      <c r="G19" s="6">
        <v>117718811</v>
      </c>
      <c r="H19" s="6">
        <v>129645475</v>
      </c>
      <c r="I19" s="3">
        <v>132965876</v>
      </c>
    </row>
    <row r="20" spans="1:9" x14ac:dyDescent="0.25">
      <c r="A20" t="s">
        <v>74</v>
      </c>
      <c r="B20" s="6"/>
      <c r="C20" s="6"/>
      <c r="D20" s="6">
        <v>8602260</v>
      </c>
      <c r="E20" s="6">
        <v>8900000</v>
      </c>
      <c r="F20" s="6">
        <v>9320000</v>
      </c>
      <c r="G20" s="6">
        <v>11634356</v>
      </c>
      <c r="H20" s="6">
        <v>10849355</v>
      </c>
      <c r="I20" s="3">
        <v>11920000</v>
      </c>
    </row>
    <row r="21" spans="1:9" x14ac:dyDescent="0.25">
      <c r="A21" t="s">
        <v>32</v>
      </c>
      <c r="B21" s="6"/>
      <c r="C21" s="6"/>
      <c r="D21" s="6">
        <v>4805075</v>
      </c>
      <c r="E21" s="6">
        <v>6984357</v>
      </c>
      <c r="F21" s="6">
        <v>7380684</v>
      </c>
      <c r="G21" s="6">
        <v>7637982</v>
      </c>
      <c r="H21" s="6">
        <v>11120844</v>
      </c>
      <c r="I21" s="3">
        <v>4872901</v>
      </c>
    </row>
    <row r="22" spans="1:9" x14ac:dyDescent="0.25">
      <c r="A22" t="s">
        <v>33</v>
      </c>
      <c r="B22" s="6"/>
      <c r="C22" s="6"/>
      <c r="D22" s="6">
        <v>254362</v>
      </c>
      <c r="E22" s="6">
        <v>342050</v>
      </c>
      <c r="F22" s="6">
        <v>549512</v>
      </c>
      <c r="G22" s="6">
        <v>746775</v>
      </c>
      <c r="H22" s="6">
        <v>711064</v>
      </c>
      <c r="I22" s="3">
        <v>245903</v>
      </c>
    </row>
    <row r="23" spans="1:9" x14ac:dyDescent="0.25">
      <c r="A23" t="s">
        <v>34</v>
      </c>
      <c r="B23" s="6"/>
      <c r="C23" s="6"/>
      <c r="D23" s="6">
        <v>534750</v>
      </c>
      <c r="E23" s="6">
        <v>753250</v>
      </c>
      <c r="F23" s="6">
        <v>494500</v>
      </c>
      <c r="G23" s="6">
        <v>1235500</v>
      </c>
      <c r="H23" s="6">
        <v>621000</v>
      </c>
      <c r="I23" s="3">
        <v>621000</v>
      </c>
    </row>
    <row r="24" spans="1:9" x14ac:dyDescent="0.25">
      <c r="A24" t="s">
        <v>75</v>
      </c>
      <c r="B24" s="6"/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9" x14ac:dyDescent="0.25">
      <c r="A25" t="s">
        <v>35</v>
      </c>
      <c r="B25" s="6"/>
      <c r="C25" s="6"/>
      <c r="D25" s="6">
        <v>174744640</v>
      </c>
      <c r="E25" s="6">
        <v>209582383</v>
      </c>
      <c r="F25" s="6">
        <v>230838765</v>
      </c>
      <c r="G25" s="6">
        <v>261971531</v>
      </c>
      <c r="H25" s="6">
        <v>300094580</v>
      </c>
      <c r="I25" s="3">
        <v>323083166</v>
      </c>
    </row>
    <row r="26" spans="1:9" x14ac:dyDescent="0.25">
      <c r="A26" t="s">
        <v>36</v>
      </c>
      <c r="B26" s="6"/>
      <c r="C26" s="6"/>
      <c r="D26" s="6"/>
      <c r="E26" s="6"/>
      <c r="F26" s="6"/>
      <c r="G26" s="6">
        <v>89792573</v>
      </c>
      <c r="H26" s="6">
        <v>111424295</v>
      </c>
      <c r="I26" s="3">
        <v>129665548</v>
      </c>
    </row>
    <row r="27" spans="1:9" x14ac:dyDescent="0.25">
      <c r="A27" t="s">
        <v>37</v>
      </c>
      <c r="B27" s="6"/>
      <c r="C27" s="6"/>
      <c r="D27" s="6">
        <v>534797848</v>
      </c>
      <c r="E27" s="6">
        <v>529193082</v>
      </c>
      <c r="F27" s="6">
        <v>563093711</v>
      </c>
      <c r="G27" s="6">
        <v>623310434</v>
      </c>
      <c r="H27" s="6">
        <v>780491293</v>
      </c>
      <c r="I27" s="3">
        <v>1147959281</v>
      </c>
    </row>
    <row r="28" spans="1:9" x14ac:dyDescent="0.25">
      <c r="A28" s="2"/>
      <c r="B28" s="7"/>
      <c r="C28" s="7"/>
      <c r="D28" s="7">
        <f>SUM(D15:D27)</f>
        <v>2595704396</v>
      </c>
      <c r="E28" s="7">
        <f t="shared" ref="E28:I28" si="2">SUM(E15:E27)</f>
        <v>2775270056</v>
      </c>
      <c r="F28" s="7">
        <f t="shared" si="2"/>
        <v>3447296757</v>
      </c>
      <c r="G28" s="7">
        <f t="shared" si="2"/>
        <v>3986805829</v>
      </c>
      <c r="H28" s="7">
        <f t="shared" si="2"/>
        <v>4757625673</v>
      </c>
      <c r="I28" s="7">
        <f t="shared" si="2"/>
        <v>5470610194</v>
      </c>
    </row>
    <row r="29" spans="1:9" x14ac:dyDescent="0.25">
      <c r="A29" s="21" t="s">
        <v>96</v>
      </c>
      <c r="B29" s="7"/>
      <c r="C29" s="7"/>
      <c r="D29" s="7">
        <f>D13-D28</f>
        <v>2964757189</v>
      </c>
      <c r="E29" s="7">
        <f t="shared" ref="E29:I29" si="3">E13-E28</f>
        <v>4023161597</v>
      </c>
      <c r="F29" s="7">
        <f t="shared" si="3"/>
        <v>4844624103</v>
      </c>
      <c r="G29" s="7">
        <f t="shared" si="3"/>
        <v>5727611689</v>
      </c>
      <c r="H29" s="7">
        <f t="shared" si="3"/>
        <v>6226855841</v>
      </c>
      <c r="I29" s="7">
        <f t="shared" si="3"/>
        <v>6227143350</v>
      </c>
    </row>
    <row r="30" spans="1:9" x14ac:dyDescent="0.25">
      <c r="A30" s="18" t="s">
        <v>97</v>
      </c>
      <c r="B30" s="7"/>
      <c r="C30" s="7"/>
      <c r="D30" s="7"/>
      <c r="E30" s="7"/>
      <c r="F30" s="7"/>
      <c r="G30" s="7"/>
      <c r="H30" s="7"/>
    </row>
    <row r="31" spans="1:9" x14ac:dyDescent="0.25">
      <c r="A31" t="s">
        <v>76</v>
      </c>
      <c r="B31" s="6"/>
      <c r="C31" s="6"/>
      <c r="D31" s="6">
        <v>864492279</v>
      </c>
      <c r="E31" s="6">
        <v>651756813</v>
      </c>
      <c r="F31" s="6">
        <v>1350649113</v>
      </c>
      <c r="G31" s="6">
        <v>1482889673</v>
      </c>
      <c r="H31" s="6">
        <v>2569199969</v>
      </c>
      <c r="I31" s="3">
        <v>2261500825</v>
      </c>
    </row>
    <row r="32" spans="1:9" x14ac:dyDescent="0.25">
      <c r="A32" t="s">
        <v>38</v>
      </c>
      <c r="B32" s="6"/>
      <c r="C32" s="6"/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9" x14ac:dyDescent="0.25">
      <c r="A33" t="s">
        <v>39</v>
      </c>
      <c r="C33" s="6"/>
      <c r="D33" s="6">
        <v>41322381</v>
      </c>
      <c r="E33" s="6">
        <v>18879283</v>
      </c>
      <c r="F33" s="6">
        <v>34815046</v>
      </c>
      <c r="G33" s="6">
        <v>39508157</v>
      </c>
      <c r="H33" s="6">
        <v>95854352</v>
      </c>
      <c r="I33" s="3">
        <v>82035292</v>
      </c>
    </row>
    <row r="34" spans="1:9" x14ac:dyDescent="0.25">
      <c r="A34" s="2"/>
      <c r="B34" s="7"/>
      <c r="C34" s="7"/>
      <c r="D34" s="7">
        <f>SUM(D31:D33)</f>
        <v>905814660</v>
      </c>
      <c r="E34" s="7">
        <f t="shared" ref="E34:I34" si="4">SUM(E31:E33)</f>
        <v>670636096</v>
      </c>
      <c r="F34" s="7">
        <f t="shared" si="4"/>
        <v>1385464159</v>
      </c>
      <c r="G34" s="7">
        <f t="shared" si="4"/>
        <v>1522397830</v>
      </c>
      <c r="H34" s="7">
        <f t="shared" si="4"/>
        <v>2665054321</v>
      </c>
      <c r="I34" s="7">
        <f t="shared" si="4"/>
        <v>2343536117</v>
      </c>
    </row>
    <row r="35" spans="1:9" x14ac:dyDescent="0.25">
      <c r="A35" s="21" t="s">
        <v>98</v>
      </c>
      <c r="B35" s="7"/>
      <c r="C35" s="7"/>
      <c r="D35" s="7">
        <f>D29-D34</f>
        <v>2058942529</v>
      </c>
      <c r="E35" s="7">
        <f t="shared" ref="E35:I35" si="5">E29-E34</f>
        <v>3352525501</v>
      </c>
      <c r="F35" s="7">
        <f t="shared" si="5"/>
        <v>3459159944</v>
      </c>
      <c r="G35" s="7">
        <f t="shared" si="5"/>
        <v>4205213859</v>
      </c>
      <c r="H35" s="7">
        <f t="shared" si="5"/>
        <v>3561801520</v>
      </c>
      <c r="I35" s="7">
        <f t="shared" si="5"/>
        <v>3883607233</v>
      </c>
    </row>
    <row r="36" spans="1:9" x14ac:dyDescent="0.25">
      <c r="A36" s="22" t="s">
        <v>99</v>
      </c>
      <c r="B36" s="10"/>
      <c r="C36" s="10"/>
      <c r="D36" s="7">
        <v>806808184</v>
      </c>
      <c r="E36" s="7">
        <v>1424140084</v>
      </c>
      <c r="F36" s="7">
        <v>1412861138</v>
      </c>
      <c r="G36" s="7">
        <v>1914165959</v>
      </c>
      <c r="H36" s="7">
        <v>2097282797</v>
      </c>
      <c r="I36" s="3">
        <v>2282097630</v>
      </c>
    </row>
    <row r="37" spans="1:9" x14ac:dyDescent="0.25">
      <c r="A37" t="s">
        <v>40</v>
      </c>
      <c r="B37" s="6"/>
      <c r="C37" s="6"/>
      <c r="D37" s="6"/>
      <c r="E37" s="6"/>
      <c r="F37" s="6"/>
      <c r="G37" s="6"/>
      <c r="H37" s="6"/>
    </row>
    <row r="38" spans="1:9" x14ac:dyDescent="0.25">
      <c r="A38" t="s">
        <v>41</v>
      </c>
      <c r="B38" s="6"/>
      <c r="C38" s="6"/>
      <c r="D38" s="6"/>
      <c r="E38" s="6"/>
      <c r="F38" s="6"/>
      <c r="G38" s="6"/>
      <c r="H38" s="6"/>
    </row>
    <row r="39" spans="1:9" x14ac:dyDescent="0.25">
      <c r="A39" s="21" t="s">
        <v>100</v>
      </c>
      <c r="B39" s="7"/>
      <c r="C39" s="7"/>
      <c r="D39" s="7">
        <f>D35-D36</f>
        <v>1252134345</v>
      </c>
      <c r="E39" s="7">
        <f t="shared" ref="E39:H39" si="6">E35-E36</f>
        <v>1928385417</v>
      </c>
      <c r="F39" s="7">
        <f t="shared" si="6"/>
        <v>2046298806</v>
      </c>
      <c r="G39" s="7">
        <f t="shared" si="6"/>
        <v>2291047900</v>
      </c>
      <c r="H39" s="7">
        <f t="shared" si="6"/>
        <v>1464518723</v>
      </c>
      <c r="I39" s="7">
        <f>I35-I36+1</f>
        <v>1601509604</v>
      </c>
    </row>
    <row r="40" spans="1:9" x14ac:dyDescent="0.25">
      <c r="E40" s="6"/>
      <c r="F40" s="6"/>
      <c r="G40" s="6"/>
      <c r="H40" s="6"/>
    </row>
    <row r="41" spans="1:9" x14ac:dyDescent="0.25">
      <c r="A41" s="22" t="s">
        <v>101</v>
      </c>
      <c r="B41" s="10"/>
      <c r="C41" s="10"/>
      <c r="D41" s="10">
        <v>1.78</v>
      </c>
      <c r="E41" s="10">
        <v>2.74</v>
      </c>
      <c r="F41" s="10">
        <v>2.91</v>
      </c>
      <c r="G41" s="15">
        <v>3.1</v>
      </c>
      <c r="H41" s="10">
        <v>1.98</v>
      </c>
      <c r="I41" s="16">
        <f>I39/('1'!I39/10)</f>
        <v>1.9719903835021892</v>
      </c>
    </row>
    <row r="42" spans="1:9" x14ac:dyDescent="0.25">
      <c r="A42" s="22" t="s">
        <v>102</v>
      </c>
      <c r="D42" s="12">
        <v>703141564</v>
      </c>
      <c r="E42" s="12">
        <v>703141564</v>
      </c>
      <c r="F42" s="12">
        <v>703141564</v>
      </c>
      <c r="G42" s="12">
        <v>738298642</v>
      </c>
      <c r="H42" s="12">
        <v>738298642</v>
      </c>
      <c r="I42" s="12">
        <f>'1'!I39/10</f>
        <v>812128506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xSplit="1" ySplit="4" topLeftCell="H44" activePane="bottomRight" state="frozen"/>
      <selection pane="topRight" activeCell="B1" sqref="B1"/>
      <selection pane="bottomLeft" activeCell="A6" sqref="A6"/>
      <selection pane="bottomRight" activeCell="I56" sqref="I56"/>
    </sheetView>
  </sheetViews>
  <sheetFormatPr defaultRowHeight="15" x14ac:dyDescent="0.25"/>
  <cols>
    <col min="1" max="1" width="60.42578125" bestFit="1" customWidth="1"/>
    <col min="2" max="2" width="15.140625" customWidth="1"/>
    <col min="3" max="4" width="16" customWidth="1"/>
    <col min="5" max="5" width="15.7109375" customWidth="1"/>
    <col min="6" max="6" width="15.140625" customWidth="1"/>
    <col min="7" max="7" width="14.5703125" bestFit="1" customWidth="1"/>
    <col min="8" max="8" width="14.85546875" bestFit="1" customWidth="1"/>
    <col min="9" max="9" width="14.5703125" bestFit="1" customWidth="1"/>
  </cols>
  <sheetData>
    <row r="1" spans="1:9" x14ac:dyDescent="0.25">
      <c r="A1" s="2" t="s">
        <v>69</v>
      </c>
    </row>
    <row r="2" spans="1:9" x14ac:dyDescent="0.25">
      <c r="A2" s="2" t="s">
        <v>125</v>
      </c>
    </row>
    <row r="3" spans="1:9" x14ac:dyDescent="0.25">
      <c r="A3" t="s">
        <v>0</v>
      </c>
    </row>
    <row r="4" spans="1:9" x14ac:dyDescent="0.25">
      <c r="B4">
        <v>2011</v>
      </c>
      <c r="C4">
        <v>2012</v>
      </c>
      <c r="D4" s="11">
        <v>2013</v>
      </c>
      <c r="E4" s="11">
        <v>2014</v>
      </c>
      <c r="F4" s="11">
        <v>2015</v>
      </c>
      <c r="G4" s="11">
        <v>2016</v>
      </c>
      <c r="H4" s="11">
        <v>2017</v>
      </c>
      <c r="I4" s="11">
        <v>2018</v>
      </c>
    </row>
    <row r="5" spans="1:9" s="9" customFormat="1" x14ac:dyDescent="0.25">
      <c r="A5" s="21" t="s">
        <v>103</v>
      </c>
    </row>
    <row r="6" spans="1:9" s="9" customFormat="1" x14ac:dyDescent="0.25">
      <c r="A6" s="18" t="s">
        <v>104</v>
      </c>
    </row>
    <row r="7" spans="1:9" x14ac:dyDescent="0.25">
      <c r="A7" t="s">
        <v>22</v>
      </c>
      <c r="B7" s="3"/>
      <c r="C7" s="3"/>
      <c r="D7" s="3">
        <v>13652592262</v>
      </c>
      <c r="E7" s="3">
        <v>13984234867</v>
      </c>
      <c r="F7" s="3">
        <v>15346595154</v>
      </c>
      <c r="G7" s="3">
        <v>16966286841</v>
      </c>
      <c r="H7" s="3">
        <v>18608909537</v>
      </c>
      <c r="I7" s="3">
        <v>24945765635</v>
      </c>
    </row>
    <row r="8" spans="1:9" x14ac:dyDescent="0.25">
      <c r="A8" t="s">
        <v>23</v>
      </c>
      <c r="B8" s="3"/>
      <c r="C8" s="3"/>
      <c r="D8" s="3">
        <v>-6901278644</v>
      </c>
      <c r="E8" s="3">
        <v>-7712225604</v>
      </c>
      <c r="F8" s="3">
        <v>-7398708019</v>
      </c>
      <c r="G8" s="3">
        <v>-6944662524</v>
      </c>
      <c r="H8" s="3">
        <v>-9159242171</v>
      </c>
      <c r="I8" s="3">
        <v>-14559686156</v>
      </c>
    </row>
    <row r="9" spans="1:9" x14ac:dyDescent="0.25">
      <c r="A9" s="23" t="s">
        <v>42</v>
      </c>
      <c r="B9" s="3"/>
      <c r="C9" s="3"/>
      <c r="D9" s="3">
        <v>325466389</v>
      </c>
      <c r="E9" s="3">
        <v>300045705</v>
      </c>
      <c r="F9" s="3">
        <v>301153885</v>
      </c>
      <c r="G9" s="3">
        <v>237611204</v>
      </c>
      <c r="H9" s="3">
        <v>379028131</v>
      </c>
      <c r="I9" s="3">
        <v>477908519</v>
      </c>
    </row>
    <row r="10" spans="1:9" x14ac:dyDescent="0.25">
      <c r="A10" t="s">
        <v>43</v>
      </c>
      <c r="B10" s="3"/>
      <c r="C10" s="3"/>
      <c r="D10" s="3">
        <v>584822183</v>
      </c>
      <c r="E10" s="3">
        <v>604112217</v>
      </c>
      <c r="F10" s="3">
        <v>705299642</v>
      </c>
      <c r="G10" s="3">
        <v>885417558</v>
      </c>
      <c r="H10" s="3">
        <v>993792501</v>
      </c>
      <c r="I10" s="3">
        <v>766440458</v>
      </c>
    </row>
    <row r="11" spans="1:9" x14ac:dyDescent="0.25">
      <c r="A11" t="s">
        <v>44</v>
      </c>
      <c r="B11" s="3"/>
      <c r="C11" s="3"/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9" x14ac:dyDescent="0.25">
      <c r="A12" t="s">
        <v>45</v>
      </c>
      <c r="B12" s="3"/>
      <c r="C12" s="3"/>
      <c r="D12" s="3">
        <v>-1520348801</v>
      </c>
      <c r="E12" s="3">
        <v>-1674596112</v>
      </c>
      <c r="F12" s="3">
        <v>-2227959509</v>
      </c>
      <c r="G12" s="3">
        <v>-2473412961</v>
      </c>
      <c r="H12" s="3">
        <v>-2927582876</v>
      </c>
      <c r="I12" s="3">
        <v>-3179889465</v>
      </c>
    </row>
    <row r="13" spans="1:9" x14ac:dyDescent="0.25">
      <c r="A13" t="s">
        <v>46</v>
      </c>
      <c r="B13" s="3"/>
      <c r="C13" s="3"/>
      <c r="D13" s="3">
        <v>-123830157</v>
      </c>
      <c r="E13" s="3">
        <v>-90152096</v>
      </c>
      <c r="F13" s="3">
        <v>-111476289</v>
      </c>
      <c r="G13" s="3">
        <v>-128080666</v>
      </c>
      <c r="H13" s="3">
        <v>-141197275</v>
      </c>
      <c r="I13" s="3">
        <v>-143054728</v>
      </c>
    </row>
    <row r="14" spans="1:9" x14ac:dyDescent="0.25">
      <c r="A14" t="s">
        <v>47</v>
      </c>
      <c r="B14" s="3"/>
      <c r="C14" s="3"/>
      <c r="D14" s="3">
        <v>-1356696826</v>
      </c>
      <c r="E14" s="3">
        <v>-801113468</v>
      </c>
      <c r="F14" s="3">
        <v>-1170469382</v>
      </c>
      <c r="G14" s="3">
        <v>-1007764289</v>
      </c>
      <c r="H14" s="3">
        <v>-1432091325</v>
      </c>
      <c r="I14" s="3">
        <v>-1285952527</v>
      </c>
    </row>
    <row r="15" spans="1:9" x14ac:dyDescent="0.25">
      <c r="A15" t="s">
        <v>48</v>
      </c>
      <c r="B15" s="3"/>
      <c r="C15" s="3"/>
      <c r="D15" s="3">
        <v>704448518</v>
      </c>
      <c r="E15" s="3">
        <v>917239330</v>
      </c>
      <c r="F15" s="3">
        <v>994587279</v>
      </c>
      <c r="G15" s="3">
        <v>1201508651</v>
      </c>
      <c r="H15" s="3">
        <v>1627703494</v>
      </c>
      <c r="I15" s="3">
        <v>1518064561</v>
      </c>
    </row>
    <row r="16" spans="1:9" x14ac:dyDescent="0.25">
      <c r="A16" t="s">
        <v>49</v>
      </c>
      <c r="B16" s="3"/>
      <c r="C16" s="3"/>
      <c r="D16" s="3">
        <v>-794669804</v>
      </c>
      <c r="E16" s="3">
        <v>-827938243</v>
      </c>
      <c r="F16" s="3">
        <v>-913362103</v>
      </c>
      <c r="G16" s="3">
        <v>-1156829476</v>
      </c>
      <c r="H16" s="3">
        <v>-1424746664</v>
      </c>
      <c r="I16" s="3">
        <v>-1861615882</v>
      </c>
    </row>
    <row r="17" spans="1:9" x14ac:dyDescent="0.25">
      <c r="A17" s="2"/>
      <c r="B17" s="5"/>
      <c r="C17" s="5"/>
      <c r="D17" s="5">
        <f>SUM(D7:D16)</f>
        <v>4570505120</v>
      </c>
      <c r="E17" s="5">
        <f t="shared" ref="E17:I17" si="0">SUM(E7:E16)</f>
        <v>4699606596</v>
      </c>
      <c r="F17" s="5">
        <f t="shared" si="0"/>
        <v>5525660658</v>
      </c>
      <c r="G17" s="5">
        <f t="shared" si="0"/>
        <v>7580074338</v>
      </c>
      <c r="H17" s="5">
        <f t="shared" si="0"/>
        <v>6524573352</v>
      </c>
      <c r="I17" s="5">
        <f t="shared" si="0"/>
        <v>6677980415</v>
      </c>
    </row>
    <row r="18" spans="1:9" x14ac:dyDescent="0.25">
      <c r="A18" s="19" t="s">
        <v>105</v>
      </c>
    </row>
    <row r="19" spans="1:9" x14ac:dyDescent="0.25">
      <c r="A19" t="s">
        <v>50</v>
      </c>
      <c r="D19" s="3">
        <v>0</v>
      </c>
      <c r="E19">
        <v>0</v>
      </c>
      <c r="F19" s="3">
        <v>0</v>
      </c>
      <c r="G19" s="3">
        <v>0</v>
      </c>
      <c r="H19" s="3">
        <v>0</v>
      </c>
    </row>
    <row r="20" spans="1:9" x14ac:dyDescent="0.25">
      <c r="A20" t="s">
        <v>51</v>
      </c>
      <c r="D20" s="3">
        <v>-2394168486</v>
      </c>
      <c r="E20" s="3">
        <v>714457784</v>
      </c>
      <c r="F20" s="3">
        <v>-1398667950</v>
      </c>
      <c r="G20" s="3">
        <v>-3088186683</v>
      </c>
      <c r="H20" s="3">
        <v>-771943598</v>
      </c>
      <c r="I20" s="3">
        <v>-4026922</v>
      </c>
    </row>
    <row r="21" spans="1:9" x14ac:dyDescent="0.25">
      <c r="A21" t="s">
        <v>52</v>
      </c>
      <c r="D21" s="3">
        <v>0</v>
      </c>
      <c r="E21">
        <v>0</v>
      </c>
      <c r="F21" s="3">
        <v>0</v>
      </c>
      <c r="G21" s="3">
        <v>0</v>
      </c>
      <c r="H21" s="3">
        <v>0</v>
      </c>
    </row>
    <row r="22" spans="1:9" x14ac:dyDescent="0.25">
      <c r="A22" t="s">
        <v>53</v>
      </c>
      <c r="B22" s="3"/>
      <c r="C22" s="3"/>
      <c r="D22" s="3">
        <v>-9847358018</v>
      </c>
      <c r="E22" s="3">
        <v>-21927627385</v>
      </c>
      <c r="F22" s="3">
        <v>-26056890592</v>
      </c>
      <c r="G22" s="3">
        <v>-39919283472</v>
      </c>
      <c r="H22" s="3">
        <v>-35519375711</v>
      </c>
      <c r="I22" s="3">
        <v>-28558661868</v>
      </c>
    </row>
    <row r="23" spans="1:9" x14ac:dyDescent="0.25">
      <c r="A23" t="s">
        <v>54</v>
      </c>
      <c r="B23" s="3"/>
      <c r="C23" s="3"/>
      <c r="D23" s="3">
        <v>-248053710</v>
      </c>
      <c r="E23" s="3">
        <v>-1680333868</v>
      </c>
      <c r="F23" s="3">
        <v>3224226961</v>
      </c>
      <c r="G23" s="3">
        <v>-2323277367</v>
      </c>
      <c r="H23" s="3">
        <v>-1478395740</v>
      </c>
      <c r="I23" s="3">
        <v>-3042338602</v>
      </c>
    </row>
    <row r="24" spans="1:9" x14ac:dyDescent="0.25">
      <c r="A24" t="s">
        <v>55</v>
      </c>
      <c r="C24" s="3"/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9" x14ac:dyDescent="0.25">
      <c r="A25" t="s">
        <v>56</v>
      </c>
      <c r="B25" s="3"/>
      <c r="C25" s="3"/>
      <c r="D25" s="3">
        <v>-6383245811</v>
      </c>
      <c r="E25" s="3">
        <v>9374714973</v>
      </c>
      <c r="F25" s="3">
        <v>-4258078568</v>
      </c>
      <c r="G25" s="3">
        <v>482081512</v>
      </c>
      <c r="H25" s="3">
        <v>13953833871</v>
      </c>
      <c r="I25" s="3">
        <v>-1687502441</v>
      </c>
    </row>
    <row r="26" spans="1:9" x14ac:dyDescent="0.25">
      <c r="A26" t="s">
        <v>57</v>
      </c>
      <c r="B26" s="3"/>
      <c r="C26" s="3"/>
      <c r="D26" s="3">
        <v>12142992679</v>
      </c>
      <c r="E26" s="3">
        <v>11753208538</v>
      </c>
      <c r="F26" s="3">
        <v>27847879405</v>
      </c>
      <c r="G26" s="3">
        <v>37667626692</v>
      </c>
      <c r="H26" s="3">
        <v>22694848619</v>
      </c>
      <c r="I26" s="3">
        <v>19652534404</v>
      </c>
    </row>
    <row r="27" spans="1:9" x14ac:dyDescent="0.25">
      <c r="A27" t="s">
        <v>58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9" x14ac:dyDescent="0.25">
      <c r="A28" t="s">
        <v>59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9" x14ac:dyDescent="0.25">
      <c r="A29" t="s">
        <v>60</v>
      </c>
      <c r="B29" s="3"/>
      <c r="C29" s="3"/>
      <c r="D29" s="3">
        <v>360934923</v>
      </c>
      <c r="E29" s="3">
        <v>131624502</v>
      </c>
      <c r="F29" s="3">
        <v>-252440657</v>
      </c>
      <c r="G29" s="3">
        <v>352306146</v>
      </c>
      <c r="H29" s="3">
        <v>210522856</v>
      </c>
      <c r="I29" s="3">
        <v>-2057815487</v>
      </c>
    </row>
    <row r="30" spans="1:9" x14ac:dyDescent="0.25">
      <c r="A30" s="2"/>
      <c r="B30" s="5"/>
      <c r="C30" s="5"/>
      <c r="D30" s="5">
        <f>SUM(D19:D29)</f>
        <v>-6368898423</v>
      </c>
      <c r="E30" s="5">
        <f t="shared" ref="E30:I30" si="1">SUM(E19:E29)</f>
        <v>-1633955456</v>
      </c>
      <c r="F30" s="5">
        <f t="shared" si="1"/>
        <v>-893971401</v>
      </c>
      <c r="G30" s="5">
        <f t="shared" si="1"/>
        <v>-6828733172</v>
      </c>
      <c r="H30" s="5">
        <f t="shared" si="1"/>
        <v>-910509703</v>
      </c>
      <c r="I30" s="5">
        <f t="shared" si="1"/>
        <v>-15697810916</v>
      </c>
    </row>
    <row r="31" spans="1:9" x14ac:dyDescent="0.25">
      <c r="A31" s="2"/>
      <c r="B31" s="5"/>
      <c r="C31" s="5"/>
      <c r="D31" s="5">
        <f>D17+D30</f>
        <v>-1798393303</v>
      </c>
      <c r="E31" s="5">
        <f t="shared" ref="E31:H31" si="2">E17+E30</f>
        <v>3065651140</v>
      </c>
      <c r="F31" s="5">
        <f t="shared" si="2"/>
        <v>4631689257</v>
      </c>
      <c r="G31" s="5">
        <f t="shared" si="2"/>
        <v>751341166</v>
      </c>
      <c r="H31" s="5">
        <f t="shared" si="2"/>
        <v>5614063649</v>
      </c>
      <c r="I31" s="5">
        <f>I17+I30</f>
        <v>-9019830501</v>
      </c>
    </row>
    <row r="33" spans="1:9" x14ac:dyDescent="0.25">
      <c r="A33" s="21" t="s">
        <v>106</v>
      </c>
      <c r="E33" s="3"/>
      <c r="F33" s="3"/>
      <c r="G33" s="3"/>
    </row>
    <row r="34" spans="1:9" x14ac:dyDescent="0.25">
      <c r="A34" t="s">
        <v>61</v>
      </c>
      <c r="C34" s="3"/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9" x14ac:dyDescent="0.25">
      <c r="A35" t="s">
        <v>77</v>
      </c>
      <c r="B35" s="3"/>
      <c r="C35" s="3"/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9" x14ac:dyDescent="0.25">
      <c r="A36" t="s">
        <v>62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9" x14ac:dyDescent="0.25">
      <c r="A37" t="s">
        <v>63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9" x14ac:dyDescent="0.25">
      <c r="A38" t="s">
        <v>64</v>
      </c>
      <c r="B38" s="3"/>
      <c r="C38" s="3"/>
      <c r="D38" s="3">
        <v>-562918036</v>
      </c>
      <c r="E38" s="3">
        <v>-203614810</v>
      </c>
      <c r="F38" s="3">
        <v>-593315131</v>
      </c>
      <c r="G38" s="3">
        <v>-414301569</v>
      </c>
      <c r="H38" s="3">
        <v>-486792982</v>
      </c>
      <c r="I38" s="3">
        <v>-367282428</v>
      </c>
    </row>
    <row r="39" spans="1:9" x14ac:dyDescent="0.25">
      <c r="A39" t="s">
        <v>65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9" x14ac:dyDescent="0.25">
      <c r="A40" s="2"/>
      <c r="B40" s="3"/>
      <c r="C40" s="5"/>
      <c r="D40" s="5">
        <f>SUM(D34:D39)</f>
        <v>-562918036</v>
      </c>
      <c r="E40" s="5">
        <f t="shared" ref="E40:I40" si="3">SUM(E34:E39)</f>
        <v>-203614810</v>
      </c>
      <c r="F40" s="5">
        <f t="shared" si="3"/>
        <v>-593315131</v>
      </c>
      <c r="G40" s="5">
        <f t="shared" si="3"/>
        <v>-414301569</v>
      </c>
      <c r="H40" s="5">
        <f t="shared" si="3"/>
        <v>-486792982</v>
      </c>
      <c r="I40" s="5">
        <f t="shared" si="3"/>
        <v>-367282428</v>
      </c>
    </row>
    <row r="42" spans="1:9" x14ac:dyDescent="0.25">
      <c r="A42" s="21" t="s">
        <v>107</v>
      </c>
    </row>
    <row r="43" spans="1:9" x14ac:dyDescent="0.25">
      <c r="A43" t="s">
        <v>66</v>
      </c>
      <c r="D43">
        <v>0</v>
      </c>
      <c r="E43" s="3">
        <v>1450000000</v>
      </c>
      <c r="F43" s="3">
        <v>-5150000000</v>
      </c>
      <c r="G43" s="3">
        <v>2000000000</v>
      </c>
      <c r="H43" s="3">
        <v>2000000000</v>
      </c>
      <c r="I43" s="3">
        <v>3000000000</v>
      </c>
    </row>
    <row r="44" spans="1:9" x14ac:dyDescent="0.25">
      <c r="A44" t="s">
        <v>78</v>
      </c>
      <c r="D44">
        <v>0</v>
      </c>
      <c r="E44" s="3">
        <v>0</v>
      </c>
      <c r="F44" s="3">
        <v>3000000000</v>
      </c>
      <c r="G44">
        <v>0</v>
      </c>
      <c r="H44" s="3">
        <v>3400000000</v>
      </c>
      <c r="I44" s="3">
        <v>4400000000</v>
      </c>
    </row>
    <row r="45" spans="1:9" x14ac:dyDescent="0.25">
      <c r="A45" t="s">
        <v>67</v>
      </c>
      <c r="B45" s="3"/>
      <c r="D45">
        <v>0</v>
      </c>
      <c r="E45" s="3">
        <v>0</v>
      </c>
      <c r="F45" s="3">
        <v>0</v>
      </c>
      <c r="G45">
        <v>0</v>
      </c>
      <c r="H45">
        <v>0</v>
      </c>
    </row>
    <row r="46" spans="1:9" x14ac:dyDescent="0.25">
      <c r="A46" t="s">
        <v>68</v>
      </c>
      <c r="C46" s="3"/>
      <c r="D46" s="3">
        <v>-318744971</v>
      </c>
      <c r="E46" s="3">
        <v>-843769877</v>
      </c>
      <c r="F46" s="3">
        <v>-1265654865</v>
      </c>
      <c r="G46" s="3">
        <v>-1054712411</v>
      </c>
      <c r="H46" s="3">
        <v>-1476597364</v>
      </c>
    </row>
    <row r="47" spans="1:9" x14ac:dyDescent="0.25">
      <c r="A47" s="2"/>
      <c r="B47" s="2"/>
      <c r="C47" s="5"/>
      <c r="D47" s="5">
        <f>SUM(D43:D46)</f>
        <v>-318744971</v>
      </c>
      <c r="E47" s="5">
        <f t="shared" ref="E47:I47" si="4">SUM(E43:E46)</f>
        <v>606230123</v>
      </c>
      <c r="F47" s="5">
        <f t="shared" si="4"/>
        <v>-3415654865</v>
      </c>
      <c r="G47" s="5">
        <f t="shared" si="4"/>
        <v>945287589</v>
      </c>
      <c r="H47" s="5">
        <f t="shared" si="4"/>
        <v>3923402636</v>
      </c>
      <c r="I47" s="5">
        <f t="shared" si="4"/>
        <v>7400000000</v>
      </c>
    </row>
    <row r="49" spans="1:11" x14ac:dyDescent="0.25">
      <c r="A49" s="21" t="s">
        <v>108</v>
      </c>
      <c r="B49" s="5"/>
      <c r="C49" s="5"/>
      <c r="D49" s="5">
        <f>D31+D40+D47</f>
        <v>-2680056310</v>
      </c>
      <c r="E49" s="5">
        <f t="shared" ref="E49:K49" si="5">E31+E40+E47</f>
        <v>3468266453</v>
      </c>
      <c r="F49" s="5">
        <f t="shared" si="5"/>
        <v>622719261</v>
      </c>
      <c r="G49" s="5">
        <f t="shared" si="5"/>
        <v>1282327186</v>
      </c>
      <c r="H49" s="5">
        <f t="shared" si="5"/>
        <v>9050673303</v>
      </c>
      <c r="I49" s="5">
        <f t="shared" si="5"/>
        <v>-1987112929</v>
      </c>
      <c r="J49" s="5">
        <f t="shared" si="5"/>
        <v>0</v>
      </c>
      <c r="K49" s="5">
        <f t="shared" si="5"/>
        <v>0</v>
      </c>
    </row>
    <row r="50" spans="1:11" x14ac:dyDescent="0.25">
      <c r="A50" s="2" t="s">
        <v>109</v>
      </c>
      <c r="C50" s="3"/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11" x14ac:dyDescent="0.25">
      <c r="A51" s="22" t="s">
        <v>110</v>
      </c>
      <c r="B51" s="3"/>
      <c r="C51" s="3"/>
      <c r="D51" s="3">
        <v>23717711242</v>
      </c>
      <c r="E51" s="3">
        <v>21037654933</v>
      </c>
      <c r="F51" s="3">
        <v>24505921387</v>
      </c>
      <c r="G51" s="3">
        <v>25128640648</v>
      </c>
      <c r="H51" s="3">
        <v>26410967833</v>
      </c>
      <c r="I51" s="3">
        <v>35461641136</v>
      </c>
    </row>
    <row r="52" spans="1:11" x14ac:dyDescent="0.25">
      <c r="A52" s="21" t="s">
        <v>111</v>
      </c>
      <c r="B52" s="5"/>
      <c r="C52" s="5"/>
      <c r="D52" s="5">
        <f>D49+SUM(D50:D51)</f>
        <v>21037654932</v>
      </c>
      <c r="E52" s="5">
        <f t="shared" ref="E52:G52" si="6">E49+SUM(E50:E51)</f>
        <v>24505921386</v>
      </c>
      <c r="F52" s="5">
        <f t="shared" si="6"/>
        <v>25128640648</v>
      </c>
      <c r="G52" s="5">
        <f t="shared" si="6"/>
        <v>26410967834</v>
      </c>
      <c r="H52" s="5">
        <f>H49+SUM(H50:H51)</f>
        <v>35461641136</v>
      </c>
      <c r="I52" s="5">
        <f>I49+SUM(I50:I51)</f>
        <v>33474528207</v>
      </c>
    </row>
    <row r="54" spans="1:11" x14ac:dyDescent="0.25">
      <c r="A54" s="22" t="s">
        <v>112</v>
      </c>
      <c r="D54" s="16">
        <f>D31/'1'!D49</f>
        <v>-2.5576546673892828</v>
      </c>
      <c r="E54" s="16">
        <f>E31/'1'!E49</f>
        <v>4.3599344669091415</v>
      </c>
      <c r="F54" s="16">
        <f>F31/'1'!F49</f>
        <v>6.587136210027829</v>
      </c>
      <c r="G54" s="16">
        <f>G31/'1'!G49</f>
        <v>1.017665648096912</v>
      </c>
      <c r="H54" s="16">
        <f>H31/'1'!H49</f>
        <v>7.6040552286428289</v>
      </c>
      <c r="I54" s="16">
        <f>I31/('1'!I39/10)</f>
        <v>-11.106407956821553</v>
      </c>
    </row>
    <row r="55" spans="1:11" x14ac:dyDescent="0.25">
      <c r="A55" s="21" t="s">
        <v>113</v>
      </c>
      <c r="D55">
        <v>703141564</v>
      </c>
      <c r="E55">
        <v>703141564</v>
      </c>
      <c r="F55">
        <v>703141564</v>
      </c>
      <c r="G55">
        <v>738298642</v>
      </c>
      <c r="H55">
        <v>738298642</v>
      </c>
      <c r="I55">
        <f>'1'!I39/10</f>
        <v>812128506</v>
      </c>
    </row>
  </sheetData>
  <printOptions gridLine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0" sqref="G10"/>
    </sheetView>
  </sheetViews>
  <sheetFormatPr defaultRowHeight="15" x14ac:dyDescent="0.25"/>
  <cols>
    <col min="1" max="1" width="34.5703125" bestFit="1" customWidth="1"/>
  </cols>
  <sheetData>
    <row r="1" spans="1:6" x14ac:dyDescent="0.25">
      <c r="A1" s="2" t="s">
        <v>69</v>
      </c>
    </row>
    <row r="2" spans="1:6" x14ac:dyDescent="0.25">
      <c r="A2" s="2" t="s">
        <v>114</v>
      </c>
    </row>
    <row r="3" spans="1:6" x14ac:dyDescent="0.25">
      <c r="A3" t="s">
        <v>0</v>
      </c>
    </row>
    <row r="4" spans="1:6" ht="15.75" x14ac:dyDescent="0.25">
      <c r="A4" s="24"/>
      <c r="B4" s="25">
        <v>2013</v>
      </c>
      <c r="C4" s="25">
        <v>2014</v>
      </c>
      <c r="D4" s="25">
        <v>2015</v>
      </c>
      <c r="E4" s="25">
        <v>2016</v>
      </c>
      <c r="F4" s="25">
        <v>2017</v>
      </c>
    </row>
    <row r="5" spans="1:6" x14ac:dyDescent="0.25">
      <c r="A5" t="s">
        <v>115</v>
      </c>
      <c r="B5" s="14">
        <f>'2'!D6/'2'!D7</f>
        <v>0</v>
      </c>
      <c r="C5" s="14">
        <f>'2'!E6/'2'!E7</f>
        <v>0</v>
      </c>
      <c r="D5" s="14">
        <f>'2'!F6/'2'!F7</f>
        <v>0</v>
      </c>
      <c r="E5" s="14">
        <f>'2'!G6/'2'!G7</f>
        <v>0</v>
      </c>
      <c r="F5" s="14">
        <f>'2'!H6/'2'!H7</f>
        <v>0</v>
      </c>
    </row>
    <row r="6" spans="1:6" x14ac:dyDescent="0.25">
      <c r="A6" t="s">
        <v>116</v>
      </c>
      <c r="B6" s="14"/>
      <c r="C6" s="14"/>
      <c r="D6" s="14"/>
      <c r="E6" s="14"/>
      <c r="F6" s="14"/>
    </row>
    <row r="7" spans="1:6" x14ac:dyDescent="0.25">
      <c r="A7" t="s">
        <v>117</v>
      </c>
      <c r="B7" s="14"/>
      <c r="C7" s="14"/>
      <c r="D7" s="14"/>
      <c r="E7" s="14"/>
      <c r="F7" s="14"/>
    </row>
    <row r="8" spans="1:6" x14ac:dyDescent="0.25">
      <c r="A8" t="s">
        <v>118</v>
      </c>
      <c r="B8" s="14"/>
      <c r="C8" s="14"/>
      <c r="D8" s="14"/>
      <c r="E8" s="14"/>
      <c r="F8" s="14"/>
    </row>
    <row r="9" spans="1:6" x14ac:dyDescent="0.25">
      <c r="A9" t="s">
        <v>119</v>
      </c>
      <c r="B9" s="14"/>
      <c r="C9" s="14"/>
      <c r="D9" s="14"/>
      <c r="E9" s="14"/>
      <c r="F9" s="14"/>
    </row>
    <row r="10" spans="1:6" x14ac:dyDescent="0.25">
      <c r="A10" t="s">
        <v>120</v>
      </c>
      <c r="B10" s="26"/>
      <c r="C10" s="26"/>
      <c r="D10" s="26"/>
      <c r="E10" s="26"/>
      <c r="F10" s="26"/>
    </row>
    <row r="11" spans="1:6" x14ac:dyDescent="0.25">
      <c r="A11" t="s">
        <v>121</v>
      </c>
      <c r="B11" s="26"/>
      <c r="C11" s="26"/>
      <c r="D11" s="26"/>
      <c r="E11" s="26"/>
      <c r="F11" s="26"/>
    </row>
    <row r="12" spans="1:6" x14ac:dyDescent="0.25">
      <c r="A12" t="s">
        <v>122</v>
      </c>
      <c r="B12" s="26"/>
      <c r="C12" s="26"/>
      <c r="D12" s="26"/>
      <c r="E12" s="26"/>
      <c r="F1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Sunny</cp:lastModifiedBy>
  <cp:lastPrinted>2016-12-18T17:58:57Z</cp:lastPrinted>
  <dcterms:created xsi:type="dcterms:W3CDTF">2016-12-15T07:19:40Z</dcterms:created>
  <dcterms:modified xsi:type="dcterms:W3CDTF">2020-04-12T14:24:56Z</dcterms:modified>
</cp:coreProperties>
</file>