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Miscelleneous\A\"/>
    </mc:Choice>
  </mc:AlternateContent>
  <bookViews>
    <workbookView xWindow="0" yWindow="0" windowWidth="20490" windowHeight="7755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3" l="1"/>
  <c r="G13" i="3"/>
  <c r="G36" i="3" s="1"/>
  <c r="G20" i="2"/>
  <c r="F22" i="1"/>
  <c r="G22" i="1"/>
  <c r="G6" i="1"/>
  <c r="G30" i="3"/>
  <c r="G20" i="3"/>
  <c r="G26" i="2"/>
  <c r="G7" i="2"/>
  <c r="G11" i="2" s="1"/>
  <c r="G16" i="2" s="1"/>
  <c r="G18" i="2" s="1"/>
  <c r="G39" i="1"/>
  <c r="G46" i="1" s="1"/>
  <c r="G28" i="1"/>
  <c r="G10" i="1"/>
  <c r="C37" i="3"/>
  <c r="D37" i="3"/>
  <c r="E37" i="3"/>
  <c r="F37" i="3"/>
  <c r="B37" i="3"/>
  <c r="C26" i="2"/>
  <c r="D26" i="2"/>
  <c r="E26" i="2"/>
  <c r="F26" i="2"/>
  <c r="B26" i="2"/>
  <c r="G32" i="3" l="1"/>
  <c r="G34" i="3" s="1"/>
  <c r="G23" i="2"/>
  <c r="G25" i="2" s="1"/>
  <c r="G37" i="1"/>
  <c r="G44" i="1" s="1"/>
  <c r="G18" i="1"/>
  <c r="C20" i="2"/>
  <c r="D20" i="2"/>
  <c r="D22" i="1"/>
  <c r="E22" i="1"/>
  <c r="C22" i="1"/>
  <c r="F39" i="1" l="1"/>
  <c r="F7" i="4" l="1"/>
  <c r="B28" i="1"/>
  <c r="C28" i="1"/>
  <c r="D28" i="1"/>
  <c r="E28" i="1"/>
  <c r="F28" i="1"/>
  <c r="B22" i="1"/>
  <c r="F46" i="1"/>
  <c r="F10" i="1"/>
  <c r="F6" i="1"/>
  <c r="F7" i="2"/>
  <c r="F11" i="2" s="1"/>
  <c r="F16" i="2" s="1"/>
  <c r="F30" i="3"/>
  <c r="F20" i="3"/>
  <c r="F13" i="3"/>
  <c r="F36" i="3" s="1"/>
  <c r="F8" i="4" l="1"/>
  <c r="F18" i="2"/>
  <c r="F23" i="2" s="1"/>
  <c r="F25" i="2" s="1"/>
  <c r="F10" i="4"/>
  <c r="F32" i="3"/>
  <c r="F34" i="3" s="1"/>
  <c r="F37" i="1"/>
  <c r="F44" i="1" s="1"/>
  <c r="F18" i="1"/>
  <c r="F5" i="4" s="1"/>
  <c r="B7" i="2"/>
  <c r="B11" i="2" s="1"/>
  <c r="C7" i="2"/>
  <c r="C11" i="2" s="1"/>
  <c r="D7" i="2"/>
  <c r="D11" i="2" s="1"/>
  <c r="E7" i="2"/>
  <c r="E11" i="2" s="1"/>
  <c r="B16" i="2" l="1"/>
  <c r="B18" i="2" s="1"/>
  <c r="B23" i="2" s="1"/>
  <c r="B10" i="4"/>
  <c r="E16" i="2"/>
  <c r="E18" i="2" s="1"/>
  <c r="E23" i="2" s="1"/>
  <c r="E10" i="4"/>
  <c r="F9" i="4"/>
  <c r="F6" i="4"/>
  <c r="F11" i="4"/>
  <c r="D16" i="2"/>
  <c r="D18" i="2" s="1"/>
  <c r="D10" i="4"/>
  <c r="C16" i="2"/>
  <c r="C18" i="2" s="1"/>
  <c r="C23" i="2" s="1"/>
  <c r="C9" i="4" s="1"/>
  <c r="C10" i="4"/>
  <c r="D23" i="2"/>
  <c r="B20" i="3"/>
  <c r="C20" i="3"/>
  <c r="D20" i="3"/>
  <c r="E20" i="3"/>
  <c r="B10" i="1"/>
  <c r="B8" i="4" s="1"/>
  <c r="C10" i="1"/>
  <c r="C8" i="4" s="1"/>
  <c r="D10" i="1"/>
  <c r="D8" i="4" s="1"/>
  <c r="E10" i="1"/>
  <c r="E8" i="4" s="1"/>
  <c r="B13" i="3"/>
  <c r="B36" i="3" s="1"/>
  <c r="C13" i="3"/>
  <c r="C36" i="3" s="1"/>
  <c r="D13" i="3"/>
  <c r="D36" i="3" s="1"/>
  <c r="E13" i="3"/>
  <c r="E36" i="3" s="1"/>
  <c r="B6" i="1"/>
  <c r="C6" i="1"/>
  <c r="D6" i="1"/>
  <c r="E6" i="1"/>
  <c r="C25" i="2" l="1"/>
  <c r="D25" i="2"/>
  <c r="D9" i="4"/>
  <c r="B25" i="2"/>
  <c r="B9" i="4"/>
  <c r="E25" i="2"/>
  <c r="E9" i="4"/>
  <c r="B30" i="3"/>
  <c r="C30" i="3"/>
  <c r="D30" i="3"/>
  <c r="E30" i="3"/>
  <c r="C37" i="1"/>
  <c r="B39" i="1"/>
  <c r="C39" i="1"/>
  <c r="D39" i="1"/>
  <c r="E39" i="1"/>
  <c r="C46" i="1" l="1"/>
  <c r="C6" i="4"/>
  <c r="C11" i="4"/>
  <c r="C7" i="4"/>
  <c r="D46" i="1"/>
  <c r="D6" i="4"/>
  <c r="D11" i="4"/>
  <c r="D7" i="4"/>
  <c r="B46" i="1"/>
  <c r="B11" i="4"/>
  <c r="B7" i="4"/>
  <c r="B6" i="4"/>
  <c r="E46" i="1"/>
  <c r="E11" i="4"/>
  <c r="E7" i="4"/>
  <c r="E6" i="4"/>
  <c r="D32" i="3"/>
  <c r="D34" i="3" s="1"/>
  <c r="C32" i="3"/>
  <c r="C34" i="3" s="1"/>
  <c r="C18" i="1"/>
  <c r="C5" i="4" s="1"/>
  <c r="B18" i="1"/>
  <c r="B5" i="4" s="1"/>
  <c r="B32" i="3"/>
  <c r="B34" i="3" s="1"/>
  <c r="B37" i="1"/>
  <c r="B44" i="1" s="1"/>
  <c r="C44" i="1"/>
  <c r="E32" i="3"/>
  <c r="E34" i="3" s="1"/>
  <c r="D37" i="1"/>
  <c r="D44" i="1" s="1"/>
  <c r="E37" i="1"/>
  <c r="E44" i="1" s="1"/>
  <c r="D18" i="1"/>
  <c r="D5" i="4" s="1"/>
  <c r="E18" i="1"/>
  <c r="E5" i="4" s="1"/>
</calcChain>
</file>

<file path=xl/sharedStrings.xml><?xml version="1.0" encoding="utf-8"?>
<sst xmlns="http://schemas.openxmlformats.org/spreadsheetml/2006/main" count="95" uniqueCount="88">
  <si>
    <t>ASSETS</t>
  </si>
  <si>
    <t>NON CURRENT ASSETS</t>
  </si>
  <si>
    <t>CURRENT ASSETS</t>
  </si>
  <si>
    <t>TOTAL ASSETS</t>
  </si>
  <si>
    <t>Gross Profit</t>
  </si>
  <si>
    <t>Operating Profit</t>
  </si>
  <si>
    <t>Property,Plant  and  Equipment</t>
  </si>
  <si>
    <t>Financial Expenses</t>
  </si>
  <si>
    <t>Advance, deposits &amp; prepayments</t>
  </si>
  <si>
    <t>Cash &amp; Cash equivalent</t>
  </si>
  <si>
    <t>Inventories</t>
  </si>
  <si>
    <t>Contribution to WPPF &amp; WF</t>
  </si>
  <si>
    <t>Non operating income/loss</t>
  </si>
  <si>
    <t>Short term loan from bank</t>
  </si>
  <si>
    <t>Bills Receivables</t>
  </si>
  <si>
    <t>Retained earnings</t>
  </si>
  <si>
    <t>Bill payables</t>
  </si>
  <si>
    <t>Collection from turnover</t>
  </si>
  <si>
    <t>Paid Up Capital</t>
  </si>
  <si>
    <t>STD account (IPO)</t>
  </si>
  <si>
    <t>Deferred Tax Liabilities</t>
  </si>
  <si>
    <t>Tax payable</t>
  </si>
  <si>
    <t xml:space="preserve">Other Comprehensive Income/(Loss) </t>
  </si>
  <si>
    <t>Liabilities for Expenses</t>
  </si>
  <si>
    <t>IPO Refund Liability</t>
  </si>
  <si>
    <t xml:space="preserve">Liabilities for WPPF </t>
  </si>
  <si>
    <t>Trade and other Payables</t>
  </si>
  <si>
    <t>Cash paid to Suppliers</t>
  </si>
  <si>
    <t>Cash paid to Employees</t>
  </si>
  <si>
    <t>Cash Paid to Others</t>
  </si>
  <si>
    <t>Cash received from Other Income</t>
  </si>
  <si>
    <t>Income Tax paid</t>
  </si>
  <si>
    <t>Acquisition of property,plant and equipment</t>
  </si>
  <si>
    <t>Advance against Land Purchases</t>
  </si>
  <si>
    <t>Net Payment for Financial Expenses</t>
  </si>
  <si>
    <t>Received for Share Issue</t>
  </si>
  <si>
    <t>Net Received/(Payment) in Short term loan</t>
  </si>
  <si>
    <t>Net Received/(Payment) in Long term loan</t>
  </si>
  <si>
    <t>Net Received/(Payment) for IPO Refund Payable</t>
  </si>
  <si>
    <t>Long Term Loan</t>
  </si>
  <si>
    <t>Share Money Deposit</t>
  </si>
  <si>
    <t>Vendor's Account</t>
  </si>
  <si>
    <t>Current Tax</t>
  </si>
  <si>
    <t>Deferred Tax</t>
  </si>
  <si>
    <t>Ratio</t>
  </si>
  <si>
    <t>Debt to Equity</t>
  </si>
  <si>
    <t>Current Ratio</t>
  </si>
  <si>
    <t>Net Margin</t>
  </si>
  <si>
    <t>Operating Margin</t>
  </si>
  <si>
    <t>Income Statement</t>
  </si>
  <si>
    <t>As at year end</t>
  </si>
  <si>
    <t>Liabilities and Capital</t>
  </si>
  <si>
    <t>Liabilities</t>
  </si>
  <si>
    <t>Current Liabilities</t>
  </si>
  <si>
    <t>Non Current Liabilities</t>
  </si>
  <si>
    <t>Shareholders’ Equity</t>
  </si>
  <si>
    <t>Net assets value per share</t>
  </si>
  <si>
    <t>Shares to calculate NAVPS</t>
  </si>
  <si>
    <t>SK TRIMS &amp; INDUSTRIES LTD</t>
  </si>
  <si>
    <t>Balance Sheet</t>
  </si>
  <si>
    <t>Net Revenues</t>
  </si>
  <si>
    <t>Cost of goods sold</t>
  </si>
  <si>
    <t>Operating Incomes/Expenses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</si>
  <si>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</si>
  <si>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</si>
  <si>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</si>
  <si>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</si>
  <si>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</si>
  <si>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</si>
  <si>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</si>
  <si>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</si>
  <si>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</si>
  <si>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</si>
  <si>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</si>
  <si>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</si>
  <si>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</si>
  <si>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</si>
  <si>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</si>
  <si>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</si>
  <si>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</si>
  <si>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</si>
  <si>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Capital Work in Progress</t>
  </si>
  <si>
    <t>Investment</t>
  </si>
  <si>
    <t>Cash received from operation</t>
  </si>
  <si>
    <t>Investing Share</t>
  </si>
  <si>
    <t>Capita work in progress</t>
  </si>
  <si>
    <t>IPO Expenses</t>
  </si>
  <si>
    <t>Dividend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</si>
</sst>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1" xfId="0" applyNumberFormat="1" applyBorder="1"/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1" fillId="0" borderId="0" xfId="0" applyNumberFormat="1" applyFont="1" applyBorder="1"/>
    <xf numFmtId="3" fontId="1" fillId="0" borderId="2" xfId="0" applyNumberFormat="1" applyFont="1" applyBorder="1"/>
    <xf numFmtId="2" fontId="1" fillId="0" borderId="0" xfId="0" applyNumberFormat="1" applyFont="1"/>
    <xf numFmtId="3" fontId="0" fillId="0" borderId="0" xfId="0" applyNumberFormat="1" applyFont="1" applyBorder="1"/>
    <xf numFmtId="3" fontId="1" fillId="0" borderId="4" xfId="0" applyNumberFormat="1" applyFont="1" applyBorder="1"/>
    <xf numFmtId="3" fontId="0" fillId="0" borderId="0" xfId="0" applyNumberFormat="1" applyFill="1"/>
    <xf numFmtId="3" fontId="1" fillId="0" borderId="0" xfId="0" applyNumberFormat="1" applyFont="1" applyFill="1"/>
    <xf numFmtId="4" fontId="1" fillId="0" borderId="0" xfId="0" applyNumberFormat="1" applyFont="1"/>
    <xf numFmtId="0" fontId="4" fillId="0" borderId="0" xfId="0" applyFont="1"/>
    <xf numFmtId="2" fontId="1" fillId="0" borderId="3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0" xfId="0" applyNumberFormat="1" applyFont="1" applyFill="1" applyBorder="1"/>
    <xf numFmtId="164" fontId="1" fillId="0" borderId="4" xfId="1" applyNumberFormat="1" applyFont="1" applyBorder="1"/>
    <xf numFmtId="164" fontId="3" fillId="0" borderId="4" xfId="1" applyNumberFormat="1" applyFont="1" applyBorder="1"/>
    <xf numFmtId="164" fontId="1" fillId="0" borderId="0" xfId="1" applyNumberFormat="1" applyFont="1"/>
    <xf numFmtId="164" fontId="5" fillId="0" borderId="0" xfId="1" applyNumberFormat="1" applyFont="1"/>
    <xf numFmtId="0" fontId="0" fillId="0" borderId="0" xfId="0" applyFont="1" applyAlignment="1">
      <alignment horizontal="left" indent="1"/>
    </xf>
    <xf numFmtId="3" fontId="0" fillId="0" borderId="0" xfId="0" applyNumberFormat="1" applyFont="1" applyBorder="1" applyAlignment="1">
      <alignment horizontal="left" indent="1"/>
    </xf>
    <xf numFmtId="3" fontId="0" fillId="0" borderId="0" xfId="0" applyNumberFormat="1" applyFont="1" applyFill="1" applyBorder="1" applyAlignment="1">
      <alignment horizontal="left" indent="1"/>
    </xf>
    <xf numFmtId="3" fontId="0" fillId="0" borderId="0" xfId="0" applyNumberFormat="1" applyFont="1" applyBorder="1" applyAlignment="1">
      <alignment horizontal="right" indent="1"/>
    </xf>
    <xf numFmtId="9" fontId="0" fillId="0" borderId="0" xfId="2" applyFont="1"/>
    <xf numFmtId="165" fontId="0" fillId="0" borderId="0" xfId="2" applyNumberFormat="1" applyFont="1"/>
    <xf numFmtId="2" fontId="0" fillId="0" borderId="0" xfId="2" applyNumberFormat="1" applyFon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41" fontId="1" fillId="0" borderId="0" xfId="0" applyNumberFormat="1" applyFont="1"/>
    <xf numFmtId="0" fontId="1" fillId="0" borderId="2" xfId="0" applyFont="1" applyBorder="1"/>
    <xf numFmtId="164" fontId="0" fillId="0" borderId="0" xfId="1" applyNumberFormat="1" applyFont="1" applyAlignment="1">
      <alignment horizontal="center"/>
    </xf>
    <xf numFmtId="0" fontId="0" fillId="0" borderId="1" xfId="0" applyBorder="1"/>
    <xf numFmtId="3" fontId="0" fillId="0" borderId="0" xfId="0" applyNumberFormat="1" applyBorder="1"/>
    <xf numFmtId="164" fontId="0" fillId="0" borderId="0" xfId="1" applyNumberFormat="1" applyFont="1" applyAlignment="1">
      <alignment horizontal="right" indent="1"/>
    </xf>
    <xf numFmtId="164" fontId="0" fillId="0" borderId="0" xfId="0" applyNumberFormat="1"/>
    <xf numFmtId="0" fontId="0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1"/>
  <sheetViews>
    <sheetView tabSelected="1" workbookViewId="0">
      <pane xSplit="1" ySplit="4" topLeftCell="C29" activePane="bottomRight" state="frozen"/>
      <selection pane="topRight" activeCell="B1" sqref="B1"/>
      <selection pane="bottomLeft" activeCell="A6" sqref="A6"/>
      <selection pane="bottomRight" activeCell="F40" sqref="F40"/>
    </sheetView>
  </sheetViews>
  <sheetFormatPr defaultRowHeight="15" x14ac:dyDescent="0.25"/>
  <cols>
    <col min="1" max="1" width="38.85546875" customWidth="1"/>
    <col min="2" max="2" width="13.85546875" bestFit="1" customWidth="1"/>
    <col min="3" max="3" width="13.5703125" customWidth="1"/>
    <col min="4" max="4" width="13.85546875" bestFit="1" customWidth="1"/>
    <col min="5" max="5" width="13.42578125" customWidth="1"/>
    <col min="6" max="6" width="15.28515625" bestFit="1" customWidth="1"/>
    <col min="7" max="7" width="21.140625" customWidth="1"/>
  </cols>
  <sheetData>
    <row r="1" spans="1:7" x14ac:dyDescent="0.25">
      <c r="A1" s="32" t="s">
        <v>58</v>
      </c>
    </row>
    <row r="2" spans="1:7" x14ac:dyDescent="0.25">
      <c r="A2" s="32" t="s">
        <v>59</v>
      </c>
    </row>
    <row r="3" spans="1:7" x14ac:dyDescent="0.25">
      <c r="A3" t="s">
        <v>50</v>
      </c>
    </row>
    <row r="4" spans="1:7" x14ac:dyDescent="0.25">
      <c r="B4">
        <v>2014</v>
      </c>
      <c r="C4">
        <v>2015</v>
      </c>
      <c r="D4" s="2">
        <v>2016</v>
      </c>
      <c r="E4" s="2">
        <v>2017</v>
      </c>
      <c r="F4" s="2">
        <v>2018</v>
      </c>
      <c r="G4" s="2">
        <v>2019</v>
      </c>
    </row>
    <row r="5" spans="1:7" x14ac:dyDescent="0.25">
      <c r="A5" s="33" t="s">
        <v>0</v>
      </c>
    </row>
    <row r="6" spans="1:7" x14ac:dyDescent="0.25">
      <c r="A6" s="34" t="s">
        <v>1</v>
      </c>
      <c r="B6" s="4">
        <f>SUM(B7:B7)</f>
        <v>0</v>
      </c>
      <c r="C6" s="4">
        <f>SUM(C7:C7)</f>
        <v>93792344</v>
      </c>
      <c r="D6" s="4">
        <f>SUM(D7:D7)</f>
        <v>146162700</v>
      </c>
      <c r="E6" s="4">
        <f>SUM(E7:E7)</f>
        <v>393529762</v>
      </c>
      <c r="F6" s="4">
        <f>SUM(F7:F7)</f>
        <v>409467603</v>
      </c>
      <c r="G6" s="4">
        <f>SUM(G7:G8)</f>
        <v>562020045</v>
      </c>
    </row>
    <row r="7" spans="1:7" x14ac:dyDescent="0.25">
      <c r="A7" t="s">
        <v>6</v>
      </c>
      <c r="B7" s="7"/>
      <c r="C7" s="1">
        <v>93792344</v>
      </c>
      <c r="D7" s="7">
        <v>146162700</v>
      </c>
      <c r="E7" s="1">
        <v>393529762</v>
      </c>
      <c r="F7" s="1">
        <v>409467603</v>
      </c>
      <c r="G7" s="1">
        <v>528355291</v>
      </c>
    </row>
    <row r="8" spans="1:7" x14ac:dyDescent="0.25">
      <c r="A8" t="s">
        <v>81</v>
      </c>
      <c r="B8" s="7"/>
      <c r="C8" s="1"/>
      <c r="D8" s="7"/>
      <c r="E8" s="1"/>
      <c r="F8" s="1"/>
      <c r="G8" s="1">
        <v>33664754</v>
      </c>
    </row>
    <row r="9" spans="1:7" x14ac:dyDescent="0.25">
      <c r="B9" s="7"/>
      <c r="C9" s="1"/>
      <c r="D9" s="7"/>
      <c r="E9" s="7"/>
    </row>
    <row r="10" spans="1:7" x14ac:dyDescent="0.25">
      <c r="A10" s="34" t="s">
        <v>2</v>
      </c>
      <c r="B10" s="4">
        <f t="shared" ref="B10:G10" si="0">SUM(B11:B16)</f>
        <v>0</v>
      </c>
      <c r="C10" s="4">
        <f t="shared" si="0"/>
        <v>79982526</v>
      </c>
      <c r="D10" s="4">
        <f t="shared" si="0"/>
        <v>139399777</v>
      </c>
      <c r="E10" s="4">
        <f t="shared" si="0"/>
        <v>197779915</v>
      </c>
      <c r="F10" s="4">
        <f t="shared" si="0"/>
        <v>972316183</v>
      </c>
      <c r="G10" s="4">
        <f t="shared" si="0"/>
        <v>765745833</v>
      </c>
    </row>
    <row r="11" spans="1:7" x14ac:dyDescent="0.25">
      <c r="A11" s="6" t="s">
        <v>10</v>
      </c>
      <c r="B11" s="7"/>
      <c r="C11" s="7">
        <v>46611612</v>
      </c>
      <c r="D11" s="7">
        <v>58511290</v>
      </c>
      <c r="E11" s="7">
        <v>71618967</v>
      </c>
      <c r="F11" s="7">
        <v>108192766</v>
      </c>
      <c r="G11" s="7">
        <v>157779559</v>
      </c>
    </row>
    <row r="12" spans="1:7" x14ac:dyDescent="0.25">
      <c r="A12" s="6" t="s">
        <v>14</v>
      </c>
      <c r="B12" s="7"/>
      <c r="C12" s="7">
        <v>29213244</v>
      </c>
      <c r="D12" s="7">
        <v>75852969</v>
      </c>
      <c r="E12" s="7">
        <v>91994068</v>
      </c>
      <c r="F12" s="7">
        <v>159619836</v>
      </c>
      <c r="G12" s="7">
        <v>233475804</v>
      </c>
    </row>
    <row r="13" spans="1:7" x14ac:dyDescent="0.25">
      <c r="A13" s="6" t="s">
        <v>8</v>
      </c>
      <c r="B13" s="7"/>
      <c r="C13" s="7">
        <v>3582119</v>
      </c>
      <c r="D13" s="7">
        <v>4750777</v>
      </c>
      <c r="E13" s="7">
        <v>9359692</v>
      </c>
      <c r="F13" s="7">
        <v>45199211</v>
      </c>
      <c r="G13" s="7">
        <v>31419405</v>
      </c>
    </row>
    <row r="14" spans="1:7" x14ac:dyDescent="0.25">
      <c r="A14" s="6" t="s">
        <v>9</v>
      </c>
      <c r="B14" s="7"/>
      <c r="C14" s="7">
        <v>575551</v>
      </c>
      <c r="D14" s="7">
        <v>284741</v>
      </c>
      <c r="E14" s="7">
        <v>24807188</v>
      </c>
      <c r="F14" s="7">
        <v>659304370</v>
      </c>
      <c r="G14" s="7">
        <v>219504439</v>
      </c>
    </row>
    <row r="15" spans="1:7" x14ac:dyDescent="0.25">
      <c r="A15" t="s">
        <v>82</v>
      </c>
      <c r="B15" s="7"/>
      <c r="C15" s="7"/>
      <c r="D15" s="7"/>
      <c r="E15" s="7"/>
      <c r="F15" s="7"/>
      <c r="G15" s="7">
        <v>123566626</v>
      </c>
    </row>
    <row r="16" spans="1:7" x14ac:dyDescent="0.25">
      <c r="A16" s="6" t="s">
        <v>19</v>
      </c>
      <c r="B16" s="7"/>
      <c r="C16" s="7"/>
      <c r="D16" s="7"/>
      <c r="E16" s="7"/>
      <c r="F16" s="7"/>
    </row>
    <row r="18" spans="1:7" x14ac:dyDescent="0.25">
      <c r="A18" s="2" t="s">
        <v>3</v>
      </c>
      <c r="B18" s="4">
        <f t="shared" ref="B18:G18" si="1">SUM(B6,B10)</f>
        <v>0</v>
      </c>
      <c r="C18" s="4">
        <f t="shared" si="1"/>
        <v>173774870</v>
      </c>
      <c r="D18" s="4">
        <f t="shared" si="1"/>
        <v>285562477</v>
      </c>
      <c r="E18" s="4">
        <f t="shared" si="1"/>
        <v>591309677</v>
      </c>
      <c r="F18" s="4">
        <f t="shared" si="1"/>
        <v>1381783786</v>
      </c>
      <c r="G18" s="4">
        <f t="shared" si="1"/>
        <v>1327765878</v>
      </c>
    </row>
    <row r="19" spans="1:7" x14ac:dyDescent="0.25">
      <c r="E19" s="1"/>
    </row>
    <row r="20" spans="1:7" ht="15.75" x14ac:dyDescent="0.25">
      <c r="A20" s="35" t="s">
        <v>51</v>
      </c>
      <c r="B20" s="2"/>
      <c r="C20" s="4"/>
      <c r="D20" s="2"/>
      <c r="E20" s="2"/>
    </row>
    <row r="21" spans="1:7" ht="15.75" x14ac:dyDescent="0.25">
      <c r="A21" s="36" t="s">
        <v>52</v>
      </c>
      <c r="B21" s="2"/>
      <c r="C21" s="4"/>
      <c r="D21" s="2"/>
      <c r="E21" s="2"/>
    </row>
    <row r="22" spans="1:7" x14ac:dyDescent="0.25">
      <c r="A22" s="34" t="s">
        <v>54</v>
      </c>
      <c r="B22" s="4">
        <f t="shared" ref="B22" si="2">B26</f>
        <v>0</v>
      </c>
      <c r="C22" s="4">
        <f>SUM(C23:C26)</f>
        <v>73136053</v>
      </c>
      <c r="D22" s="4">
        <f t="shared" ref="D22:G22" si="3">SUM(D23:D26)</f>
        <v>100782285</v>
      </c>
      <c r="E22" s="4">
        <f t="shared" si="3"/>
        <v>10413576</v>
      </c>
      <c r="F22" s="4">
        <f t="shared" si="3"/>
        <v>14510313</v>
      </c>
      <c r="G22" s="4">
        <f t="shared" si="3"/>
        <v>14730939</v>
      </c>
    </row>
    <row r="23" spans="1:7" s="6" customFormat="1" x14ac:dyDescent="0.25">
      <c r="A23" s="6" t="s">
        <v>39</v>
      </c>
      <c r="B23" s="7"/>
      <c r="C23" s="7">
        <v>1968928</v>
      </c>
      <c r="D23" s="7">
        <v>1522193</v>
      </c>
      <c r="E23" s="7"/>
      <c r="F23" s="7"/>
    </row>
    <row r="24" spans="1:7" s="6" customFormat="1" x14ac:dyDescent="0.25">
      <c r="A24" s="6" t="s">
        <v>40</v>
      </c>
      <c r="B24" s="7"/>
      <c r="C24" s="7">
        <v>23900000</v>
      </c>
      <c r="D24" s="7">
        <v>48960000</v>
      </c>
      <c r="E24" s="7"/>
      <c r="F24" s="7"/>
    </row>
    <row r="25" spans="1:7" s="6" customFormat="1" x14ac:dyDescent="0.25">
      <c r="A25" s="6" t="s">
        <v>41</v>
      </c>
      <c r="B25" s="7"/>
      <c r="C25" s="7">
        <v>45000000</v>
      </c>
      <c r="D25" s="7">
        <v>45000000</v>
      </c>
      <c r="E25" s="7"/>
      <c r="F25" s="7"/>
    </row>
    <row r="26" spans="1:7" s="6" customFormat="1" x14ac:dyDescent="0.25">
      <c r="A26" s="6" t="s">
        <v>20</v>
      </c>
      <c r="B26" s="7"/>
      <c r="C26" s="7">
        <v>2267125</v>
      </c>
      <c r="D26" s="7">
        <v>5300092</v>
      </c>
      <c r="E26" s="7">
        <v>10413576</v>
      </c>
      <c r="F26" s="24">
        <v>14510313</v>
      </c>
      <c r="G26" s="7">
        <v>14730939</v>
      </c>
    </row>
    <row r="27" spans="1:7" x14ac:dyDescent="0.25">
      <c r="D27" s="1"/>
    </row>
    <row r="28" spans="1:7" x14ac:dyDescent="0.25">
      <c r="A28" s="34" t="s">
        <v>53</v>
      </c>
      <c r="B28" s="4">
        <f t="shared" ref="B28:E28" si="4">SUM(B29:B35)</f>
        <v>0</v>
      </c>
      <c r="C28" s="4">
        <f t="shared" si="4"/>
        <v>78521321</v>
      </c>
      <c r="D28" s="4">
        <f t="shared" si="4"/>
        <v>121413425</v>
      </c>
      <c r="E28" s="4">
        <f t="shared" si="4"/>
        <v>69410395</v>
      </c>
      <c r="F28" s="4">
        <f>SUM(F29:F35)</f>
        <v>469659861</v>
      </c>
      <c r="G28" s="4">
        <f>SUM(G29:G35)</f>
        <v>244625366</v>
      </c>
    </row>
    <row r="29" spans="1:7" x14ac:dyDescent="0.25">
      <c r="A29" t="s">
        <v>26</v>
      </c>
      <c r="B29" s="7"/>
      <c r="C29" s="7">
        <v>818350</v>
      </c>
      <c r="D29" s="7">
        <v>9458909</v>
      </c>
      <c r="E29" s="7">
        <v>15568918</v>
      </c>
      <c r="F29" s="19">
        <v>8899480</v>
      </c>
      <c r="G29" s="7">
        <v>16777062</v>
      </c>
    </row>
    <row r="30" spans="1:7" x14ac:dyDescent="0.25">
      <c r="A30" t="s">
        <v>16</v>
      </c>
      <c r="B30" s="7"/>
      <c r="C30" s="7"/>
      <c r="D30" s="7"/>
      <c r="E30" s="7"/>
      <c r="F30" s="19"/>
    </row>
    <row r="31" spans="1:7" x14ac:dyDescent="0.25">
      <c r="A31" t="s">
        <v>25</v>
      </c>
      <c r="B31" s="7"/>
      <c r="C31" s="7"/>
      <c r="D31" s="7"/>
      <c r="E31" s="7">
        <v>3221307</v>
      </c>
      <c r="F31" s="19">
        <v>4775580</v>
      </c>
      <c r="G31" s="19">
        <v>10175517</v>
      </c>
    </row>
    <row r="32" spans="1:7" x14ac:dyDescent="0.25">
      <c r="A32" t="s">
        <v>13</v>
      </c>
      <c r="B32" s="7"/>
      <c r="C32" s="7">
        <v>74175779</v>
      </c>
      <c r="D32" s="7">
        <v>102703351</v>
      </c>
      <c r="E32" s="7">
        <v>31711550</v>
      </c>
      <c r="F32" s="19">
        <v>117265446</v>
      </c>
      <c r="G32" s="7">
        <v>199957626</v>
      </c>
    </row>
    <row r="33" spans="1:7" x14ac:dyDescent="0.25">
      <c r="A33" t="s">
        <v>23</v>
      </c>
      <c r="B33" s="7"/>
      <c r="C33" s="7">
        <v>3527192</v>
      </c>
      <c r="D33" s="7">
        <v>9251165</v>
      </c>
      <c r="E33" s="7">
        <v>18908620</v>
      </c>
      <c r="F33" s="19">
        <v>20905417</v>
      </c>
      <c r="G33" s="7">
        <v>16517640</v>
      </c>
    </row>
    <row r="34" spans="1:7" x14ac:dyDescent="0.25">
      <c r="A34" t="s">
        <v>24</v>
      </c>
      <c r="B34" s="7"/>
      <c r="C34" s="7"/>
      <c r="D34" s="7"/>
      <c r="E34" s="7"/>
      <c r="F34" s="7">
        <v>317813938</v>
      </c>
      <c r="G34" s="19">
        <v>1197521</v>
      </c>
    </row>
    <row r="35" spans="1:7" x14ac:dyDescent="0.25">
      <c r="A35" t="s">
        <v>21</v>
      </c>
      <c r="C35" s="1"/>
      <c r="D35" s="1"/>
      <c r="E35" s="1"/>
      <c r="F35" s="19"/>
    </row>
    <row r="36" spans="1:7" x14ac:dyDescent="0.25">
      <c r="C36" s="1"/>
      <c r="D36" s="1"/>
      <c r="E36" s="1"/>
    </row>
    <row r="37" spans="1:7" x14ac:dyDescent="0.25">
      <c r="A37" s="2"/>
      <c r="B37" s="4">
        <f t="shared" ref="B37:G37" si="5">SUM(B22,B28)</f>
        <v>0</v>
      </c>
      <c r="C37" s="4">
        <f t="shared" si="5"/>
        <v>151657374</v>
      </c>
      <c r="D37" s="4">
        <f t="shared" si="5"/>
        <v>222195710</v>
      </c>
      <c r="E37" s="4">
        <f t="shared" si="5"/>
        <v>79823971</v>
      </c>
      <c r="F37" s="4">
        <f t="shared" si="5"/>
        <v>484170174</v>
      </c>
      <c r="G37" s="4">
        <f t="shared" si="5"/>
        <v>259356305</v>
      </c>
    </row>
    <row r="38" spans="1:7" x14ac:dyDescent="0.25">
      <c r="A38" s="2"/>
      <c r="B38" s="14"/>
      <c r="C38" s="1"/>
      <c r="D38" s="1"/>
      <c r="E38" s="1"/>
    </row>
    <row r="39" spans="1:7" x14ac:dyDescent="0.25">
      <c r="A39" s="34" t="s">
        <v>55</v>
      </c>
      <c r="B39" s="4">
        <f t="shared" ref="B39:G39" si="6">SUM(B40:B42)</f>
        <v>0</v>
      </c>
      <c r="C39" s="4">
        <f t="shared" si="6"/>
        <v>22117496</v>
      </c>
      <c r="D39" s="4">
        <f t="shared" si="6"/>
        <v>63366767</v>
      </c>
      <c r="E39" s="4">
        <f t="shared" si="6"/>
        <v>511485706</v>
      </c>
      <c r="F39" s="4">
        <f t="shared" si="6"/>
        <v>897613612</v>
      </c>
      <c r="G39" s="4">
        <f t="shared" si="6"/>
        <v>1068409573</v>
      </c>
    </row>
    <row r="40" spans="1:7" x14ac:dyDescent="0.25">
      <c r="A40" t="s">
        <v>18</v>
      </c>
      <c r="B40" s="1"/>
      <c r="C40" s="1">
        <v>5000000</v>
      </c>
      <c r="D40" s="1">
        <v>5000000</v>
      </c>
      <c r="E40" s="1">
        <v>400000000</v>
      </c>
      <c r="F40" s="1">
        <v>700000000</v>
      </c>
      <c r="G40" s="1">
        <v>770000000</v>
      </c>
    </row>
    <row r="41" spans="1:7" x14ac:dyDescent="0.25">
      <c r="A41" t="s">
        <v>22</v>
      </c>
      <c r="B41" s="1"/>
      <c r="C41" s="1"/>
      <c r="D41" s="1">
        <v>106535</v>
      </c>
      <c r="E41" s="1">
        <v>171582</v>
      </c>
    </row>
    <row r="42" spans="1:7" x14ac:dyDescent="0.25">
      <c r="A42" t="s">
        <v>15</v>
      </c>
      <c r="B42" s="1"/>
      <c r="C42" s="1">
        <v>17117496</v>
      </c>
      <c r="D42" s="1">
        <v>58260232</v>
      </c>
      <c r="E42" s="1">
        <v>111314124</v>
      </c>
      <c r="F42" s="1">
        <v>197613612</v>
      </c>
      <c r="G42" s="1">
        <v>298409573</v>
      </c>
    </row>
    <row r="43" spans="1:7" x14ac:dyDescent="0.25">
      <c r="B43" s="1"/>
      <c r="C43" s="1"/>
      <c r="D43" s="1"/>
      <c r="E43" s="1"/>
    </row>
    <row r="44" spans="1:7" x14ac:dyDescent="0.25">
      <c r="A44" s="2"/>
      <c r="B44" s="4">
        <f t="shared" ref="B44:G44" si="7">SUM(B39,B37)</f>
        <v>0</v>
      </c>
      <c r="C44" s="4">
        <f t="shared" si="7"/>
        <v>173774870</v>
      </c>
      <c r="D44" s="4">
        <f t="shared" si="7"/>
        <v>285562477</v>
      </c>
      <c r="E44" s="4">
        <f t="shared" si="7"/>
        <v>591309677</v>
      </c>
      <c r="F44" s="4">
        <f t="shared" si="7"/>
        <v>1381783786</v>
      </c>
      <c r="G44" s="4">
        <f t="shared" si="7"/>
        <v>1327765878</v>
      </c>
    </row>
    <row r="45" spans="1:7" x14ac:dyDescent="0.25">
      <c r="B45" s="14"/>
      <c r="C45" s="1"/>
      <c r="D45" s="1"/>
      <c r="E45" s="1"/>
    </row>
    <row r="46" spans="1:7" x14ac:dyDescent="0.25">
      <c r="A46" s="37" t="s">
        <v>56</v>
      </c>
      <c r="B46" s="16" t="e">
        <f t="shared" ref="B46:G46" si="8">B39/(B40/10)</f>
        <v>#DIV/0!</v>
      </c>
      <c r="C46" s="16">
        <f t="shared" si="8"/>
        <v>44.234991999999998</v>
      </c>
      <c r="D46" s="16">
        <f t="shared" si="8"/>
        <v>126.73353400000001</v>
      </c>
      <c r="E46" s="16">
        <f t="shared" si="8"/>
        <v>12.78714265</v>
      </c>
      <c r="F46" s="16">
        <f t="shared" si="8"/>
        <v>12.823051599999999</v>
      </c>
      <c r="G46" s="16">
        <f t="shared" si="8"/>
        <v>13.875449</v>
      </c>
    </row>
    <row r="47" spans="1:7" x14ac:dyDescent="0.25">
      <c r="A47" s="37" t="s">
        <v>57</v>
      </c>
      <c r="B47" s="4"/>
      <c r="C47" s="4"/>
      <c r="D47" s="4"/>
      <c r="E47" s="4"/>
      <c r="F47" s="2"/>
    </row>
    <row r="48" spans="1:7" x14ac:dyDescent="0.25">
      <c r="B48" s="1"/>
      <c r="C48" s="1"/>
      <c r="D48" s="1"/>
      <c r="E48" s="1"/>
      <c r="F48" s="1"/>
    </row>
    <row r="49" spans="2:7" x14ac:dyDescent="0.25">
      <c r="B49" s="4"/>
      <c r="C49" s="4"/>
      <c r="D49" s="4"/>
      <c r="E49" s="4"/>
    </row>
    <row r="50" spans="2:7" x14ac:dyDescent="0.25">
      <c r="C50" s="1"/>
      <c r="D50" s="1"/>
      <c r="G50" s="1"/>
    </row>
    <row r="51" spans="2:7" x14ac:dyDescent="0.25">
      <c r="B51" s="2"/>
      <c r="C51" s="2"/>
      <c r="D51" s="2"/>
      <c r="E51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8"/>
  <sheetViews>
    <sheetView workbookViewId="0">
      <pane xSplit="1" ySplit="4" topLeftCell="D8" activePane="bottomRight" state="frozen"/>
      <selection pane="topRight" activeCell="B1" sqref="B1"/>
      <selection pane="bottomLeft" activeCell="A6" sqref="A6"/>
      <selection pane="bottomRight" activeCell="J17" sqref="J17"/>
    </sheetView>
  </sheetViews>
  <sheetFormatPr defaultRowHeight="15" x14ac:dyDescent="0.25"/>
  <cols>
    <col min="1" max="1" width="37.28515625" customWidth="1"/>
    <col min="2" max="2" width="14.7109375" bestFit="1" customWidth="1"/>
    <col min="3" max="3" width="15.5703125" bestFit="1" customWidth="1"/>
    <col min="4" max="5" width="14.7109375" bestFit="1" customWidth="1"/>
    <col min="6" max="6" width="14.28515625" bestFit="1" customWidth="1"/>
    <col min="7" max="7" width="18" customWidth="1"/>
  </cols>
  <sheetData>
    <row r="1" spans="1:7" x14ac:dyDescent="0.25">
      <c r="A1" s="32" t="s">
        <v>58</v>
      </c>
    </row>
    <row r="2" spans="1:7" x14ac:dyDescent="0.25">
      <c r="A2" s="32" t="s">
        <v>49</v>
      </c>
    </row>
    <row r="3" spans="1:7" x14ac:dyDescent="0.25">
      <c r="A3" t="s">
        <v>50</v>
      </c>
    </row>
    <row r="4" spans="1:7" x14ac:dyDescent="0.25">
      <c r="B4">
        <v>2014</v>
      </c>
      <c r="C4">
        <v>2015</v>
      </c>
      <c r="D4" s="2">
        <v>2016</v>
      </c>
      <c r="E4" s="2">
        <v>2017</v>
      </c>
      <c r="F4" s="2">
        <v>2018</v>
      </c>
      <c r="G4" s="2">
        <v>2019</v>
      </c>
    </row>
    <row r="5" spans="1:7" x14ac:dyDescent="0.25">
      <c r="A5" s="37" t="s">
        <v>60</v>
      </c>
      <c r="B5" s="1"/>
      <c r="C5" s="1">
        <v>188472541</v>
      </c>
      <c r="D5" s="1">
        <v>349377435</v>
      </c>
      <c r="E5" s="1">
        <v>458984210</v>
      </c>
      <c r="F5" s="1">
        <v>691391358</v>
      </c>
      <c r="G5" s="42">
        <v>1146706965</v>
      </c>
    </row>
    <row r="6" spans="1:7" x14ac:dyDescent="0.25">
      <c r="A6" t="s">
        <v>61</v>
      </c>
      <c r="B6" s="5"/>
      <c r="C6" s="5">
        <v>147401301</v>
      </c>
      <c r="D6" s="5">
        <v>273549030</v>
      </c>
      <c r="E6" s="5">
        <v>359928394</v>
      </c>
      <c r="F6" s="5">
        <v>541422277</v>
      </c>
      <c r="G6" s="41">
        <v>895574196</v>
      </c>
    </row>
    <row r="7" spans="1:7" x14ac:dyDescent="0.25">
      <c r="A7" s="37" t="s">
        <v>4</v>
      </c>
      <c r="B7" s="4">
        <f t="shared" ref="B7:G7" si="0">B5-B6</f>
        <v>0</v>
      </c>
      <c r="C7" s="4">
        <f t="shared" si="0"/>
        <v>41071240</v>
      </c>
      <c r="D7" s="4">
        <f t="shared" si="0"/>
        <v>75828405</v>
      </c>
      <c r="E7" s="4">
        <f t="shared" si="0"/>
        <v>99055816</v>
      </c>
      <c r="F7" s="4">
        <f t="shared" si="0"/>
        <v>149969081</v>
      </c>
      <c r="G7" s="4">
        <f t="shared" si="0"/>
        <v>251132769</v>
      </c>
    </row>
    <row r="8" spans="1:7" x14ac:dyDescent="0.25">
      <c r="A8" s="38"/>
      <c r="B8" s="4"/>
      <c r="C8" s="4"/>
      <c r="D8" s="4"/>
      <c r="E8" s="9"/>
    </row>
    <row r="9" spans="1:7" x14ac:dyDescent="0.25">
      <c r="A9" s="37" t="s">
        <v>62</v>
      </c>
      <c r="B9" s="15"/>
      <c r="C9" s="15">
        <v>18103189</v>
      </c>
      <c r="D9" s="15">
        <v>21840108</v>
      </c>
      <c r="E9" s="15">
        <v>28315212</v>
      </c>
      <c r="F9" s="15">
        <v>38563212</v>
      </c>
      <c r="G9" s="15">
        <v>35903815</v>
      </c>
    </row>
    <row r="10" spans="1:7" x14ac:dyDescent="0.25">
      <c r="A10" s="32"/>
      <c r="B10" s="15"/>
      <c r="C10" s="15"/>
      <c r="D10" s="15"/>
      <c r="E10" s="15"/>
      <c r="F10" s="15"/>
      <c r="G10" s="41"/>
    </row>
    <row r="11" spans="1:7" x14ac:dyDescent="0.25">
      <c r="A11" s="37" t="s">
        <v>5</v>
      </c>
      <c r="B11" s="13">
        <f t="shared" ref="B11:G11" si="1">B7-B9</f>
        <v>0</v>
      </c>
      <c r="C11" s="13">
        <f t="shared" si="1"/>
        <v>22968051</v>
      </c>
      <c r="D11" s="13">
        <f t="shared" si="1"/>
        <v>53988297</v>
      </c>
      <c r="E11" s="13">
        <f t="shared" si="1"/>
        <v>70740604</v>
      </c>
      <c r="F11" s="13">
        <f t="shared" si="1"/>
        <v>111405869</v>
      </c>
      <c r="G11" s="13">
        <f t="shared" si="1"/>
        <v>215228954</v>
      </c>
    </row>
    <row r="12" spans="1:7" x14ac:dyDescent="0.25">
      <c r="A12" s="39" t="s">
        <v>63</v>
      </c>
      <c r="B12" s="9"/>
      <c r="C12" s="9"/>
      <c r="D12" s="9"/>
      <c r="E12" s="9"/>
      <c r="F12" s="9"/>
    </row>
    <row r="13" spans="1:7" x14ac:dyDescent="0.25">
      <c r="A13" s="6" t="s">
        <v>7</v>
      </c>
      <c r="B13" s="12"/>
      <c r="C13" s="12">
        <v>3546541</v>
      </c>
      <c r="D13" s="12">
        <v>4292821</v>
      </c>
      <c r="E13" s="12">
        <v>3651267</v>
      </c>
      <c r="F13" s="20">
        <v>13253635</v>
      </c>
      <c r="G13" s="20">
        <v>15064953</v>
      </c>
    </row>
    <row r="14" spans="1:7" x14ac:dyDescent="0.25">
      <c r="A14" s="6" t="s">
        <v>12</v>
      </c>
      <c r="B14" s="12"/>
      <c r="C14" s="12"/>
      <c r="D14" s="12">
        <v>221491</v>
      </c>
      <c r="E14" s="12">
        <v>558103</v>
      </c>
      <c r="F14" s="20">
        <v>2134940</v>
      </c>
      <c r="G14" s="20">
        <v>13521855</v>
      </c>
    </row>
    <row r="15" spans="1:7" x14ac:dyDescent="0.25">
      <c r="A15" s="6"/>
      <c r="B15" s="12"/>
      <c r="C15" s="12"/>
      <c r="D15" s="12"/>
      <c r="E15" s="12"/>
      <c r="F15" s="20"/>
    </row>
    <row r="16" spans="1:7" x14ac:dyDescent="0.25">
      <c r="A16" s="37" t="s">
        <v>64</v>
      </c>
      <c r="B16" s="13">
        <f t="shared" ref="B16:G16" si="2">B11-B13+B14</f>
        <v>0</v>
      </c>
      <c r="C16" s="13">
        <f t="shared" si="2"/>
        <v>19421510</v>
      </c>
      <c r="D16" s="13">
        <f t="shared" si="2"/>
        <v>49916967</v>
      </c>
      <c r="E16" s="13">
        <f t="shared" si="2"/>
        <v>67647440</v>
      </c>
      <c r="F16" s="13">
        <f>F11-F13+F14</f>
        <v>100287174</v>
      </c>
      <c r="G16" s="13">
        <f t="shared" si="2"/>
        <v>213685856</v>
      </c>
    </row>
    <row r="17" spans="1:7" x14ac:dyDescent="0.25">
      <c r="A17" s="6" t="s">
        <v>11</v>
      </c>
      <c r="B17" s="12"/>
      <c r="C17" s="12"/>
      <c r="D17" s="12"/>
      <c r="E17" s="12">
        <v>3221307</v>
      </c>
      <c r="F17" s="20">
        <v>4775580</v>
      </c>
      <c r="G17">
        <v>10175517</v>
      </c>
    </row>
    <row r="18" spans="1:7" x14ac:dyDescent="0.25">
      <c r="A18" s="37" t="s">
        <v>65</v>
      </c>
      <c r="B18" s="9">
        <f t="shared" ref="B18:G18" si="3">B16-B17</f>
        <v>0</v>
      </c>
      <c r="C18" s="9">
        <f t="shared" si="3"/>
        <v>19421510</v>
      </c>
      <c r="D18" s="9">
        <f t="shared" si="3"/>
        <v>49916967</v>
      </c>
      <c r="E18" s="9">
        <f t="shared" si="3"/>
        <v>64426133</v>
      </c>
      <c r="F18" s="9">
        <f t="shared" si="3"/>
        <v>95511594</v>
      </c>
      <c r="G18" s="9">
        <f t="shared" si="3"/>
        <v>203510339</v>
      </c>
    </row>
    <row r="19" spans="1:7" x14ac:dyDescent="0.25">
      <c r="A19" s="2"/>
      <c r="B19" s="9"/>
      <c r="C19" s="9"/>
      <c r="D19" s="9"/>
      <c r="E19" s="9"/>
      <c r="F19" s="9"/>
    </row>
    <row r="20" spans="1:7" x14ac:dyDescent="0.25">
      <c r="A20" s="34" t="s">
        <v>66</v>
      </c>
      <c r="B20" s="9">
        <v>0</v>
      </c>
      <c r="C20" s="9">
        <f>SUM(C21:C22)</f>
        <v>-3398764</v>
      </c>
      <c r="D20" s="9">
        <f>SUM(D21:D22)</f>
        <v>-8774230</v>
      </c>
      <c r="E20" s="9">
        <v>11372241</v>
      </c>
      <c r="F20" s="20">
        <v>9212106</v>
      </c>
      <c r="G20" s="44">
        <f>SUM(G21:G22)</f>
        <v>9017146</v>
      </c>
    </row>
    <row r="21" spans="1:7" s="25" customFormat="1" x14ac:dyDescent="0.25">
      <c r="A21" s="25" t="s">
        <v>42</v>
      </c>
      <c r="B21" s="26"/>
      <c r="C21" s="28">
        <v>-1275293</v>
      </c>
      <c r="D21" s="28">
        <v>-5741263</v>
      </c>
      <c r="E21" s="26"/>
      <c r="F21" s="27"/>
      <c r="G21" s="43">
        <v>8736384</v>
      </c>
    </row>
    <row r="22" spans="1:7" s="25" customFormat="1" x14ac:dyDescent="0.25">
      <c r="A22" s="25" t="s">
        <v>43</v>
      </c>
      <c r="B22" s="26"/>
      <c r="C22" s="28">
        <v>-2123471</v>
      </c>
      <c r="D22" s="28">
        <v>-3032967</v>
      </c>
      <c r="E22" s="26"/>
      <c r="F22" s="27"/>
      <c r="G22" s="43">
        <v>280762</v>
      </c>
    </row>
    <row r="23" spans="1:7" x14ac:dyDescent="0.25">
      <c r="A23" s="37" t="s">
        <v>67</v>
      </c>
      <c r="B23" s="10">
        <f t="shared" ref="B23:G23" si="4">B18-B20</f>
        <v>0</v>
      </c>
      <c r="C23" s="10">
        <f>C18+C20</f>
        <v>16022746</v>
      </c>
      <c r="D23" s="10">
        <f>D18+D20</f>
        <v>41142737</v>
      </c>
      <c r="E23" s="10">
        <f t="shared" si="4"/>
        <v>53053892</v>
      </c>
      <c r="F23" s="10">
        <f t="shared" si="4"/>
        <v>86299488</v>
      </c>
      <c r="G23" s="10">
        <f t="shared" si="4"/>
        <v>194493193</v>
      </c>
    </row>
    <row r="24" spans="1:7" x14ac:dyDescent="0.25">
      <c r="A24" s="2"/>
      <c r="B24" s="9"/>
      <c r="C24" s="9"/>
      <c r="D24" s="9"/>
      <c r="E24" s="9"/>
    </row>
    <row r="25" spans="1:7" x14ac:dyDescent="0.25">
      <c r="A25" s="37" t="s">
        <v>68</v>
      </c>
      <c r="B25" s="18" t="e">
        <f>B23/('1'!B40/10)</f>
        <v>#DIV/0!</v>
      </c>
      <c r="C25" s="18">
        <f>C23/('1'!C40/10)</f>
        <v>32.045492000000003</v>
      </c>
      <c r="D25" s="18">
        <f>D23/('1'!D40/10)</f>
        <v>82.285473999999994</v>
      </c>
      <c r="E25" s="18">
        <f>E23/('1'!E40/10)</f>
        <v>1.3263472999999999</v>
      </c>
      <c r="F25" s="18">
        <f>F23/('1'!F40/10)</f>
        <v>1.2328498285714287</v>
      </c>
      <c r="G25" s="18">
        <f>G23/('1'!G40/10)</f>
        <v>2.5258856233766234</v>
      </c>
    </row>
    <row r="26" spans="1:7" x14ac:dyDescent="0.25">
      <c r="A26" s="39" t="s">
        <v>69</v>
      </c>
      <c r="B26" s="40">
        <f>'1'!B40/10</f>
        <v>0</v>
      </c>
      <c r="C26" s="40">
        <f>'1'!C40/10</f>
        <v>500000</v>
      </c>
      <c r="D26" s="40">
        <f>'1'!D40/10</f>
        <v>500000</v>
      </c>
      <c r="E26" s="40">
        <f>'1'!E40/10</f>
        <v>40000000</v>
      </c>
      <c r="F26" s="40">
        <f>'1'!F40/10</f>
        <v>70000000</v>
      </c>
      <c r="G26" s="40">
        <f>'1'!G40/10</f>
        <v>77000000</v>
      </c>
    </row>
    <row r="48" spans="1:1" x14ac:dyDescent="0.25">
      <c r="A4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7"/>
  <sheetViews>
    <sheetView workbookViewId="0">
      <pane xSplit="1" ySplit="4" topLeftCell="E5" activePane="bottomRight" state="frozen"/>
      <selection pane="topRight" activeCell="B1" sqref="B1"/>
      <selection pane="bottomLeft" activeCell="A6" sqref="A6"/>
      <selection pane="bottomRight" activeCell="O34" sqref="O34"/>
    </sheetView>
  </sheetViews>
  <sheetFormatPr defaultRowHeight="15" x14ac:dyDescent="0.25"/>
  <cols>
    <col min="1" max="1" width="44" bestFit="1" customWidth="1"/>
    <col min="2" max="2" width="15" bestFit="1" customWidth="1"/>
    <col min="3" max="5" width="17.7109375" bestFit="1" customWidth="1"/>
    <col min="6" max="6" width="15" bestFit="1" customWidth="1"/>
    <col min="7" max="7" width="20" customWidth="1"/>
    <col min="8" max="8" width="12.5703125" bestFit="1" customWidth="1"/>
  </cols>
  <sheetData>
    <row r="1" spans="1:8" x14ac:dyDescent="0.25">
      <c r="A1" s="32" t="s">
        <v>58</v>
      </c>
    </row>
    <row r="2" spans="1:8" x14ac:dyDescent="0.25">
      <c r="A2" s="32" t="s">
        <v>70</v>
      </c>
    </row>
    <row r="3" spans="1:8" x14ac:dyDescent="0.25">
      <c r="A3" t="s">
        <v>50</v>
      </c>
    </row>
    <row r="4" spans="1:8" x14ac:dyDescent="0.25">
      <c r="B4">
        <v>2014</v>
      </c>
      <c r="C4">
        <v>2015</v>
      </c>
      <c r="D4">
        <v>2016</v>
      </c>
      <c r="E4" s="2">
        <v>2017</v>
      </c>
      <c r="F4" s="2">
        <v>2018</v>
      </c>
      <c r="G4" s="2">
        <v>2019</v>
      </c>
    </row>
    <row r="5" spans="1:8" x14ac:dyDescent="0.25">
      <c r="A5" s="37" t="s">
        <v>71</v>
      </c>
      <c r="E5" s="1"/>
      <c r="F5" s="1"/>
    </row>
    <row r="6" spans="1:8" x14ac:dyDescent="0.25">
      <c r="A6" t="s">
        <v>17</v>
      </c>
      <c r="B6" s="19"/>
      <c r="C6" s="19"/>
      <c r="D6" s="19"/>
      <c r="E6" s="1">
        <v>442933802</v>
      </c>
      <c r="F6" s="1">
        <v>624019982</v>
      </c>
      <c r="G6" s="19">
        <v>1074595082</v>
      </c>
    </row>
    <row r="7" spans="1:8" ht="15.75" x14ac:dyDescent="0.25">
      <c r="A7" s="17" t="s">
        <v>27</v>
      </c>
      <c r="B7" s="19"/>
      <c r="C7" s="19"/>
      <c r="D7" s="19"/>
      <c r="E7" s="19">
        <v>-340828031</v>
      </c>
      <c r="F7" s="19">
        <v>-550161619</v>
      </c>
      <c r="G7" s="19">
        <v>-913960850</v>
      </c>
    </row>
    <row r="8" spans="1:8" ht="15.75" x14ac:dyDescent="0.25">
      <c r="A8" s="17" t="s">
        <v>28</v>
      </c>
      <c r="B8" s="19"/>
      <c r="C8" s="19"/>
      <c r="D8" s="19"/>
      <c r="E8" s="19">
        <v>-26896735</v>
      </c>
      <c r="F8" s="19">
        <v>-40490214</v>
      </c>
      <c r="G8" s="19">
        <v>-42830738</v>
      </c>
    </row>
    <row r="9" spans="1:8" ht="15.75" x14ac:dyDescent="0.25">
      <c r="A9" s="17" t="s">
        <v>29</v>
      </c>
      <c r="B9" s="19"/>
      <c r="C9" s="19"/>
      <c r="D9" s="19"/>
      <c r="E9" s="19">
        <v>-14783557</v>
      </c>
      <c r="F9" s="19">
        <v>-19463756</v>
      </c>
      <c r="G9" s="19">
        <v>-19964444</v>
      </c>
    </row>
    <row r="10" spans="1:8" ht="15.75" x14ac:dyDescent="0.25">
      <c r="A10" s="17" t="s">
        <v>30</v>
      </c>
      <c r="B10" s="19"/>
      <c r="C10" s="19"/>
      <c r="D10" s="19"/>
      <c r="E10" s="19">
        <v>532459</v>
      </c>
      <c r="F10" s="19">
        <v>1708966</v>
      </c>
      <c r="G10" s="19">
        <v>11777769</v>
      </c>
    </row>
    <row r="11" spans="1:8" ht="15.75" x14ac:dyDescent="0.25">
      <c r="A11" s="17" t="s">
        <v>83</v>
      </c>
      <c r="B11" s="19"/>
      <c r="C11" s="19"/>
      <c r="D11" s="19"/>
      <c r="E11" s="19"/>
      <c r="F11" s="19"/>
      <c r="G11" s="19"/>
      <c r="H11" s="44"/>
    </row>
    <row r="12" spans="1:8" ht="15.75" x14ac:dyDescent="0.25">
      <c r="A12" s="17" t="s">
        <v>31</v>
      </c>
      <c r="B12" s="19"/>
      <c r="C12" s="19"/>
      <c r="D12" s="19"/>
      <c r="E12" s="19">
        <v>-3106237</v>
      </c>
      <c r="F12" s="19">
        <v>-12376331</v>
      </c>
      <c r="G12" s="19">
        <v>-7207691</v>
      </c>
    </row>
    <row r="13" spans="1:8" ht="15.75" x14ac:dyDescent="0.25">
      <c r="A13" s="3"/>
      <c r="B13" s="21">
        <f t="shared" ref="B13:F13" si="0">SUM(B6:B12)</f>
        <v>0</v>
      </c>
      <c r="C13" s="21">
        <f t="shared" si="0"/>
        <v>0</v>
      </c>
      <c r="D13" s="21">
        <f t="shared" si="0"/>
        <v>0</v>
      </c>
      <c r="E13" s="21">
        <f t="shared" si="0"/>
        <v>57851701</v>
      </c>
      <c r="F13" s="21">
        <f t="shared" si="0"/>
        <v>3237028</v>
      </c>
      <c r="G13" s="21">
        <f>SUM(G6:G12)</f>
        <v>102409128</v>
      </c>
      <c r="H13" s="44"/>
    </row>
    <row r="14" spans="1:8" ht="15.75" x14ac:dyDescent="0.25">
      <c r="A14" s="3"/>
      <c r="B14" s="19"/>
      <c r="C14" s="19"/>
      <c r="D14" s="19"/>
      <c r="E14" s="19"/>
      <c r="F14" s="19"/>
    </row>
    <row r="15" spans="1:8" x14ac:dyDescent="0.25">
      <c r="A15" s="37" t="s">
        <v>71</v>
      </c>
      <c r="B15" s="19"/>
      <c r="C15" s="19"/>
      <c r="D15" s="19"/>
      <c r="E15" s="19"/>
      <c r="F15" s="19"/>
    </row>
    <row r="16" spans="1:8" x14ac:dyDescent="0.25">
      <c r="A16" s="6" t="s">
        <v>32</v>
      </c>
      <c r="B16" s="19"/>
      <c r="C16" s="19"/>
      <c r="D16" s="19"/>
      <c r="E16" s="19">
        <v>-261065188</v>
      </c>
      <c r="F16" s="19">
        <v>-34730110</v>
      </c>
      <c r="G16" s="19">
        <v>-140007068</v>
      </c>
    </row>
    <row r="17" spans="1:7" x14ac:dyDescent="0.25">
      <c r="A17" t="s">
        <v>84</v>
      </c>
      <c r="B17" s="19"/>
      <c r="C17" s="19"/>
      <c r="D17" s="19"/>
      <c r="E17" s="19"/>
      <c r="F17" s="19"/>
      <c r="G17" s="19">
        <v>-123566626</v>
      </c>
    </row>
    <row r="18" spans="1:7" x14ac:dyDescent="0.25">
      <c r="A18" t="s">
        <v>85</v>
      </c>
      <c r="B18" s="19"/>
      <c r="C18" s="19"/>
      <c r="D18" s="19"/>
      <c r="E18" s="19"/>
      <c r="F18" s="19"/>
      <c r="G18" s="19">
        <v>-32314481</v>
      </c>
    </row>
    <row r="19" spans="1:7" x14ac:dyDescent="0.25">
      <c r="A19" s="6" t="s">
        <v>33</v>
      </c>
      <c r="B19" s="19"/>
      <c r="C19" s="19"/>
      <c r="D19" s="19"/>
      <c r="E19" s="19"/>
      <c r="F19" s="19">
        <v>-26600000</v>
      </c>
      <c r="G19" s="19">
        <v>26600000</v>
      </c>
    </row>
    <row r="20" spans="1:7" x14ac:dyDescent="0.25">
      <c r="A20" s="2"/>
      <c r="B20" s="21">
        <f t="shared" ref="B20:G20" si="1">SUM(B16:B19)</f>
        <v>0</v>
      </c>
      <c r="C20" s="21">
        <f t="shared" si="1"/>
        <v>0</v>
      </c>
      <c r="D20" s="21">
        <f t="shared" si="1"/>
        <v>0</v>
      </c>
      <c r="E20" s="21">
        <f t="shared" si="1"/>
        <v>-261065188</v>
      </c>
      <c r="F20" s="21">
        <f t="shared" si="1"/>
        <v>-61330110</v>
      </c>
      <c r="G20" s="21">
        <f t="shared" si="1"/>
        <v>-269288175</v>
      </c>
    </row>
    <row r="21" spans="1:7" x14ac:dyDescent="0.25">
      <c r="B21" s="19"/>
      <c r="C21" s="19"/>
      <c r="D21" s="19"/>
      <c r="E21" s="19"/>
      <c r="F21" s="19"/>
    </row>
    <row r="22" spans="1:7" x14ac:dyDescent="0.25">
      <c r="A22" s="37" t="s">
        <v>72</v>
      </c>
      <c r="B22" s="19"/>
      <c r="C22" s="19"/>
      <c r="D22" s="19"/>
      <c r="E22" s="19"/>
      <c r="F22" s="19"/>
    </row>
    <row r="23" spans="1:7" x14ac:dyDescent="0.25">
      <c r="A23" s="6" t="s">
        <v>34</v>
      </c>
      <c r="B23" s="19"/>
      <c r="C23" s="19"/>
      <c r="D23" s="19"/>
      <c r="E23" s="19">
        <v>-790073</v>
      </c>
      <c r="F23" s="19">
        <v>-10777569</v>
      </c>
      <c r="G23" s="19">
        <v>-15684527</v>
      </c>
    </row>
    <row r="24" spans="1:7" x14ac:dyDescent="0.25">
      <c r="A24" s="45" t="s">
        <v>86</v>
      </c>
      <c r="B24" s="19"/>
      <c r="C24" s="19"/>
      <c r="D24" s="19"/>
      <c r="E24" s="19"/>
      <c r="F24" s="19"/>
      <c r="G24" s="19">
        <v>-13868140</v>
      </c>
    </row>
    <row r="25" spans="1:7" x14ac:dyDescent="0.25">
      <c r="A25" s="45" t="s">
        <v>87</v>
      </c>
      <c r="B25" s="19"/>
      <c r="C25" s="19"/>
      <c r="D25" s="19"/>
      <c r="E25" s="19"/>
      <c r="F25" s="19"/>
      <c r="G25" s="19">
        <v>-9443979</v>
      </c>
    </row>
    <row r="26" spans="1:7" x14ac:dyDescent="0.25">
      <c r="A26" s="6" t="s">
        <v>35</v>
      </c>
      <c r="B26" s="19"/>
      <c r="C26" s="19"/>
      <c r="D26" s="19"/>
      <c r="E26" s="19">
        <v>301040000</v>
      </c>
      <c r="F26" s="19">
        <v>300000000</v>
      </c>
    </row>
    <row r="27" spans="1:7" x14ac:dyDescent="0.25">
      <c r="A27" s="6" t="s">
        <v>36</v>
      </c>
      <c r="B27" s="19"/>
      <c r="C27" s="19"/>
      <c r="D27" s="19"/>
      <c r="E27" s="19">
        <v>-70991801</v>
      </c>
      <c r="F27" s="19">
        <v>85553896</v>
      </c>
      <c r="G27" s="19">
        <v>82692180</v>
      </c>
    </row>
    <row r="28" spans="1:7" x14ac:dyDescent="0.25">
      <c r="A28" s="6" t="s">
        <v>37</v>
      </c>
      <c r="B28" s="19"/>
      <c r="C28" s="19"/>
      <c r="D28" s="19"/>
      <c r="E28" s="19">
        <v>-1522193</v>
      </c>
      <c r="F28" s="19"/>
    </row>
    <row r="29" spans="1:7" x14ac:dyDescent="0.25">
      <c r="A29" s="6" t="s">
        <v>38</v>
      </c>
      <c r="B29" s="19"/>
      <c r="C29" s="19"/>
      <c r="D29" s="19"/>
      <c r="E29" s="19"/>
      <c r="F29" s="19">
        <v>317813938</v>
      </c>
      <c r="G29" s="19">
        <v>-316616417</v>
      </c>
    </row>
    <row r="30" spans="1:7" x14ac:dyDescent="0.25">
      <c r="A30" s="2"/>
      <c r="B30" s="22">
        <f t="shared" ref="B30:G30" si="2">SUM(B23:B29)</f>
        <v>0</v>
      </c>
      <c r="C30" s="22">
        <f t="shared" si="2"/>
        <v>0</v>
      </c>
      <c r="D30" s="22">
        <f t="shared" si="2"/>
        <v>0</v>
      </c>
      <c r="E30" s="22">
        <f t="shared" si="2"/>
        <v>227735933</v>
      </c>
      <c r="F30" s="22">
        <f t="shared" si="2"/>
        <v>692590265</v>
      </c>
      <c r="G30" s="22">
        <f t="shared" si="2"/>
        <v>-272920883</v>
      </c>
    </row>
    <row r="31" spans="1:7" x14ac:dyDescent="0.25">
      <c r="B31" s="19"/>
      <c r="C31" s="19"/>
      <c r="D31" s="19"/>
      <c r="E31" s="19"/>
      <c r="F31" s="19"/>
    </row>
    <row r="32" spans="1:7" x14ac:dyDescent="0.25">
      <c r="A32" s="2" t="s">
        <v>73</v>
      </c>
      <c r="B32" s="23">
        <f t="shared" ref="B32:G32" si="3">SUM(B13,B20,B30)</f>
        <v>0</v>
      </c>
      <c r="C32" s="23">
        <f t="shared" si="3"/>
        <v>0</v>
      </c>
      <c r="D32" s="23">
        <f t="shared" si="3"/>
        <v>0</v>
      </c>
      <c r="E32" s="23">
        <f t="shared" si="3"/>
        <v>24522446</v>
      </c>
      <c r="F32" s="23">
        <f t="shared" si="3"/>
        <v>634497183</v>
      </c>
      <c r="G32" s="23">
        <f t="shared" si="3"/>
        <v>-439799930</v>
      </c>
    </row>
    <row r="33" spans="1:7" x14ac:dyDescent="0.25">
      <c r="A33" s="39" t="s">
        <v>74</v>
      </c>
      <c r="B33" s="19"/>
      <c r="C33" s="19"/>
      <c r="D33" s="19"/>
      <c r="E33" s="19">
        <v>284741</v>
      </c>
      <c r="F33" s="19">
        <v>24807188</v>
      </c>
    </row>
    <row r="34" spans="1:7" x14ac:dyDescent="0.25">
      <c r="A34" s="37" t="s">
        <v>75</v>
      </c>
      <c r="B34" s="23">
        <f t="shared" ref="B34:G34" si="4">SUM(B32:B33)</f>
        <v>0</v>
      </c>
      <c r="C34" s="23">
        <f t="shared" si="4"/>
        <v>0</v>
      </c>
      <c r="D34" s="23">
        <f t="shared" si="4"/>
        <v>0</v>
      </c>
      <c r="E34" s="23">
        <f t="shared" si="4"/>
        <v>24807187</v>
      </c>
      <c r="F34" s="23">
        <f t="shared" si="4"/>
        <v>659304371</v>
      </c>
      <c r="G34" s="23">
        <f t="shared" si="4"/>
        <v>-439799930</v>
      </c>
    </row>
    <row r="35" spans="1:7" x14ac:dyDescent="0.25">
      <c r="B35" s="19"/>
      <c r="C35" s="19"/>
      <c r="D35" s="19"/>
      <c r="E35" s="19"/>
      <c r="F35" s="19"/>
    </row>
    <row r="36" spans="1:7" x14ac:dyDescent="0.25">
      <c r="A36" s="37" t="s">
        <v>76</v>
      </c>
      <c r="B36" s="11" t="e">
        <f>B13/('1'!B40/10)</f>
        <v>#DIV/0!</v>
      </c>
      <c r="C36" s="11">
        <f>C13/('1'!C40/10)</f>
        <v>0</v>
      </c>
      <c r="D36" s="11">
        <f>D13/('1'!D40/10)</f>
        <v>0</v>
      </c>
      <c r="E36" s="11">
        <f>E13/('1'!E40/10)</f>
        <v>1.4462925250000001</v>
      </c>
      <c r="F36" s="11">
        <f>F13/('1'!F40/10)</f>
        <v>4.6243257142857146E-2</v>
      </c>
      <c r="G36" s="11">
        <f>G13/('1'!G40/10)</f>
        <v>1.3299886753246752</v>
      </c>
    </row>
    <row r="37" spans="1:7" x14ac:dyDescent="0.25">
      <c r="A37" s="37" t="s">
        <v>77</v>
      </c>
      <c r="B37" s="19">
        <f>'1'!B40/10</f>
        <v>0</v>
      </c>
      <c r="C37" s="19">
        <f>'1'!C40/10</f>
        <v>500000</v>
      </c>
      <c r="D37" s="19">
        <f>'1'!D40/10</f>
        <v>500000</v>
      </c>
      <c r="E37" s="19">
        <f>'1'!E40/10</f>
        <v>40000000</v>
      </c>
      <c r="F37" s="19">
        <f>'1'!F40/10</f>
        <v>70000000</v>
      </c>
      <c r="G37" s="19">
        <f>'1'!G40/10</f>
        <v>77000000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 x14ac:dyDescent="0.25"/>
  <cols>
    <col min="1" max="1" width="16.5703125" bestFit="1" customWidth="1"/>
  </cols>
  <sheetData>
    <row r="1" spans="1:6" x14ac:dyDescent="0.25">
      <c r="A1" s="32" t="s">
        <v>58</v>
      </c>
    </row>
    <row r="2" spans="1:6" x14ac:dyDescent="0.25">
      <c r="A2" s="32" t="s">
        <v>44</v>
      </c>
    </row>
    <row r="3" spans="1:6" x14ac:dyDescent="0.25">
      <c r="A3" t="s">
        <v>50</v>
      </c>
    </row>
    <row r="4" spans="1:6" x14ac:dyDescent="0.25">
      <c r="B4">
        <v>2014</v>
      </c>
      <c r="C4">
        <v>2015</v>
      </c>
      <c r="D4">
        <v>2016</v>
      </c>
      <c r="E4">
        <v>2017</v>
      </c>
      <c r="F4">
        <v>2018</v>
      </c>
    </row>
    <row r="5" spans="1:6" x14ac:dyDescent="0.25">
      <c r="A5" t="s">
        <v>78</v>
      </c>
      <c r="B5" s="30" t="e">
        <f>'2'!B23/'1'!B18</f>
        <v>#DIV/0!</v>
      </c>
      <c r="C5" s="30">
        <f>'2'!C23/'1'!C18</f>
        <v>9.2204045383547109E-2</v>
      </c>
      <c r="D5" s="30">
        <f>'2'!D23/'1'!D18</f>
        <v>0.14407613154301083</v>
      </c>
      <c r="E5" s="30">
        <f>'2'!E23/'1'!E18</f>
        <v>8.9722685191231874E-2</v>
      </c>
      <c r="F5" s="30">
        <f>'2'!F23/'1'!F18</f>
        <v>6.2455131457158378E-2</v>
      </c>
    </row>
    <row r="6" spans="1:6" x14ac:dyDescent="0.25">
      <c r="A6" t="s">
        <v>79</v>
      </c>
      <c r="B6" s="30" t="e">
        <f>'2'!B23/'1'!B39</f>
        <v>#DIV/0!</v>
      </c>
      <c r="C6" s="30">
        <f>'2'!C23/'1'!C39</f>
        <v>0.7244376126483757</v>
      </c>
      <c r="D6" s="30">
        <f>'2'!D23/'1'!D39</f>
        <v>0.64927940855811694</v>
      </c>
      <c r="E6" s="30">
        <f>'2'!E23/'1'!E39</f>
        <v>0.10372507262206854</v>
      </c>
      <c r="F6" s="30">
        <f>'2'!F23/'1'!F39</f>
        <v>9.6143247881138413E-2</v>
      </c>
    </row>
    <row r="7" spans="1:6" x14ac:dyDescent="0.25">
      <c r="A7" t="s">
        <v>45</v>
      </c>
      <c r="B7" s="30" t="e">
        <f>'1'!B23/'1'!B39</f>
        <v>#DIV/0!</v>
      </c>
      <c r="C7" s="30">
        <f>'1'!C23/'1'!C39</f>
        <v>8.9021288847525956E-2</v>
      </c>
      <c r="D7" s="30">
        <f>'1'!D23/'1'!D39</f>
        <v>2.4021945130954844E-2</v>
      </c>
      <c r="E7" s="30">
        <f>'1'!E23/'1'!E39</f>
        <v>0</v>
      </c>
      <c r="F7" s="30">
        <f>'1'!F23/'1'!F39</f>
        <v>0</v>
      </c>
    </row>
    <row r="8" spans="1:6" x14ac:dyDescent="0.25">
      <c r="A8" t="s">
        <v>46</v>
      </c>
      <c r="B8" s="31" t="e">
        <f>'1'!B10/'1'!B28</f>
        <v>#DIV/0!</v>
      </c>
      <c r="C8" s="31">
        <f>'1'!C10/'1'!C28</f>
        <v>1.0186090221278881</v>
      </c>
      <c r="D8" s="31">
        <f>'1'!D10/'1'!D28</f>
        <v>1.1481413772817957</v>
      </c>
      <c r="E8" s="31">
        <f>'1'!E10/'1'!E28</f>
        <v>2.8494278846849959</v>
      </c>
      <c r="F8" s="31">
        <f>'1'!F10/'1'!F28</f>
        <v>2.0702560804956676</v>
      </c>
    </row>
    <row r="9" spans="1:6" x14ac:dyDescent="0.25">
      <c r="A9" t="s">
        <v>47</v>
      </c>
      <c r="B9" s="29" t="e">
        <f>'2'!B23/'2'!B5</f>
        <v>#DIV/0!</v>
      </c>
      <c r="C9" s="29">
        <f>'2'!C23/'2'!C5</f>
        <v>8.5013689076330751E-2</v>
      </c>
      <c r="D9" s="29">
        <f>'2'!D23/'2'!D5</f>
        <v>0.11776014383985617</v>
      </c>
      <c r="E9" s="29">
        <f>'2'!E23/'2'!E5</f>
        <v>0.11558979774053665</v>
      </c>
      <c r="F9" s="29">
        <f>'2'!F23/'2'!F5</f>
        <v>0.12482002703886848</v>
      </c>
    </row>
    <row r="10" spans="1:6" x14ac:dyDescent="0.25">
      <c r="A10" t="s">
        <v>48</v>
      </c>
      <c r="B10" s="30" t="e">
        <f>'2'!B11/'2'!B5</f>
        <v>#DIV/0!</v>
      </c>
      <c r="C10" s="30">
        <f>'2'!C11/'2'!C5</f>
        <v>0.12186417649030371</v>
      </c>
      <c r="D10" s="30">
        <f>'2'!D11/'2'!D5</f>
        <v>0.15452714340295046</v>
      </c>
      <c r="E10" s="30">
        <f>'2'!E11/'2'!E5</f>
        <v>0.15412426497199108</v>
      </c>
      <c r="F10" s="30">
        <f>'2'!F11/'2'!F5</f>
        <v>0.16113286304628643</v>
      </c>
    </row>
    <row r="11" spans="1:6" x14ac:dyDescent="0.25">
      <c r="A11" t="s">
        <v>80</v>
      </c>
      <c r="B11" s="30" t="e">
        <f>'2'!B23/('1'!B39+'1'!B23)</f>
        <v>#DIV/0!</v>
      </c>
      <c r="C11" s="30">
        <f>'2'!C23/('1'!C39+'1'!C23)</f>
        <v>0.66521896318025453</v>
      </c>
      <c r="D11" s="30">
        <f>'2'!D23/('1'!D39+'1'!D23)</f>
        <v>0.63404833426209939</v>
      </c>
      <c r="E11" s="30">
        <f>'2'!E23/('1'!E39+'1'!E23)</f>
        <v>0.10372507262206854</v>
      </c>
      <c r="F11" s="30">
        <f>'2'!F23/('1'!F39+'1'!F23)</f>
        <v>9.6143247881138413E-2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2020-04-11T15:45:54Z</dcterms:modified>
</cp:coreProperties>
</file>