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I67" i="1"/>
  <c r="C63" i="1"/>
  <c r="I28" i="1"/>
  <c r="I60" i="1"/>
  <c r="I47" i="1"/>
  <c r="I61" i="1" s="1"/>
  <c r="I38" i="1"/>
  <c r="I65" i="1" s="1"/>
  <c r="I18" i="1"/>
  <c r="I29" i="1" s="1"/>
  <c r="I19" i="2"/>
  <c r="I8" i="2"/>
  <c r="I13" i="2" s="1"/>
  <c r="I16" i="2" s="1"/>
  <c r="I18" i="2" s="1"/>
  <c r="I43" i="3"/>
  <c r="I31" i="3"/>
  <c r="I15" i="3"/>
  <c r="I45" i="3" l="1"/>
  <c r="I47" i="3" s="1"/>
  <c r="I49" i="3"/>
  <c r="I22" i="2"/>
  <c r="H43" i="3"/>
  <c r="H31" i="3"/>
  <c r="H15" i="3"/>
  <c r="H19" i="2"/>
  <c r="H8" i="2"/>
  <c r="H13" i="2" s="1"/>
  <c r="H60" i="1"/>
  <c r="H47" i="1"/>
  <c r="H61" i="1" s="1"/>
  <c r="H63" i="1" s="1"/>
  <c r="H38" i="1"/>
  <c r="G4" i="4" s="1"/>
  <c r="H28" i="1"/>
  <c r="G5" i="4" s="1"/>
  <c r="H18" i="1"/>
  <c r="H29" i="1" s="1"/>
  <c r="H67" i="1" s="1"/>
  <c r="H45" i="3" l="1"/>
  <c r="H47" i="3" s="1"/>
  <c r="G7" i="4"/>
  <c r="H16" i="2"/>
  <c r="H18" i="2" s="1"/>
  <c r="H22" i="2" s="1"/>
  <c r="H26" i="2" s="1"/>
  <c r="H49" i="3"/>
  <c r="I26" i="2"/>
  <c r="H65" i="1"/>
  <c r="G2" i="4" l="1"/>
  <c r="G3" i="4"/>
  <c r="G6" i="4"/>
  <c r="G8" i="4"/>
  <c r="F15" i="3"/>
  <c r="F49" i="3" s="1"/>
  <c r="E43" i="3"/>
  <c r="E15" i="3"/>
  <c r="E31" i="3"/>
  <c r="C31" i="3"/>
  <c r="B43" i="3"/>
  <c r="B31" i="3"/>
  <c r="G60" i="1"/>
  <c r="G28" i="1"/>
  <c r="C60" i="1"/>
  <c r="C38" i="1"/>
  <c r="D38" i="1"/>
  <c r="E38" i="1"/>
  <c r="F38" i="1"/>
  <c r="G38" i="1"/>
  <c r="B38" i="1"/>
  <c r="B65" i="1" s="1"/>
  <c r="D60" i="1"/>
  <c r="E60" i="1"/>
  <c r="F60" i="1"/>
  <c r="B60" i="1"/>
  <c r="C47" i="1"/>
  <c r="D47" i="1"/>
  <c r="D61" i="1" s="1"/>
  <c r="E47" i="1"/>
  <c r="F47" i="1"/>
  <c r="F61" i="1" s="1"/>
  <c r="G47" i="1"/>
  <c r="B47" i="1"/>
  <c r="C28" i="1"/>
  <c r="D28" i="1"/>
  <c r="E28" i="1"/>
  <c r="F28" i="1"/>
  <c r="E5" i="4" s="1"/>
  <c r="B28" i="1"/>
  <c r="C18" i="1"/>
  <c r="D18" i="1"/>
  <c r="D29" i="1" s="1"/>
  <c r="E18" i="1"/>
  <c r="E29" i="1" s="1"/>
  <c r="F18" i="1"/>
  <c r="G18" i="1"/>
  <c r="B18" i="1"/>
  <c r="C61" i="1" l="1"/>
  <c r="G29" i="1"/>
  <c r="F63" i="1"/>
  <c r="G61" i="1"/>
  <c r="G63" i="1" s="1"/>
  <c r="D5" i="4"/>
  <c r="C5" i="4"/>
  <c r="B29" i="1"/>
  <c r="B5" i="4"/>
  <c r="D65" i="1"/>
  <c r="C4" i="4"/>
  <c r="C65" i="1"/>
  <c r="B4" i="4"/>
  <c r="B61" i="1"/>
  <c r="B63" i="1" s="1"/>
  <c r="D63" i="1"/>
  <c r="E61" i="1"/>
  <c r="E63" i="1" s="1"/>
  <c r="F65" i="1"/>
  <c r="E4" i="4"/>
  <c r="G65" i="1"/>
  <c r="F4" i="4"/>
  <c r="E45" i="3"/>
  <c r="E49" i="3"/>
  <c r="C29" i="1"/>
  <c r="E65" i="1"/>
  <c r="D4" i="4"/>
  <c r="F5" i="4"/>
  <c r="F29" i="1"/>
  <c r="G43" i="3"/>
  <c r="G31" i="3"/>
  <c r="G15" i="3"/>
  <c r="G49" i="3" s="1"/>
  <c r="C43" i="3"/>
  <c r="C15" i="3"/>
  <c r="C49" i="3" s="1"/>
  <c r="C19" i="2"/>
  <c r="E19" i="2"/>
  <c r="E8" i="2"/>
  <c r="E13" i="2" s="1"/>
  <c r="D19" i="2"/>
  <c r="F19" i="2"/>
  <c r="G19" i="2"/>
  <c r="C8" i="2"/>
  <c r="C13" i="2" s="1"/>
  <c r="D8" i="2"/>
  <c r="D13" i="2" s="1"/>
  <c r="F8" i="2"/>
  <c r="F13" i="2" s="1"/>
  <c r="G8" i="2"/>
  <c r="G13" i="2" s="1"/>
  <c r="B19" i="2"/>
  <c r="B8" i="2"/>
  <c r="B13" i="2" s="1"/>
  <c r="B16" i="2" s="1"/>
  <c r="B18" i="2" s="1"/>
  <c r="B22" i="2" l="1"/>
  <c r="E16" i="2"/>
  <c r="E18" i="2" s="1"/>
  <c r="D7" i="4"/>
  <c r="D16" i="2"/>
  <c r="D18" i="2" s="1"/>
  <c r="D22" i="2" s="1"/>
  <c r="C7" i="4"/>
  <c r="G16" i="2"/>
  <c r="G18" i="2" s="1"/>
  <c r="F7" i="4"/>
  <c r="B26" i="2"/>
  <c r="C16" i="2"/>
  <c r="B7" i="4"/>
  <c r="F16" i="2"/>
  <c r="F18" i="2" s="1"/>
  <c r="F22" i="2" s="1"/>
  <c r="E7" i="4"/>
  <c r="C18" i="2"/>
  <c r="C22" i="2" s="1"/>
  <c r="E22" i="2"/>
  <c r="G45" i="3"/>
  <c r="G47" i="3" s="1"/>
  <c r="C45" i="3"/>
  <c r="C47" i="3" s="1"/>
  <c r="G22" i="2"/>
  <c r="D26" i="2" l="1"/>
  <c r="C8" i="4"/>
  <c r="C6" i="4"/>
  <c r="C3" i="4"/>
  <c r="C2" i="4"/>
  <c r="F26" i="2"/>
  <c r="E6" i="4"/>
  <c r="E2" i="4"/>
  <c r="E8" i="4"/>
  <c r="E3" i="4"/>
  <c r="E26" i="2"/>
  <c r="D3" i="4"/>
  <c r="D6" i="4"/>
  <c r="D8" i="4"/>
  <c r="D2" i="4"/>
  <c r="G26" i="2"/>
  <c r="F3" i="4"/>
  <c r="F6" i="4"/>
  <c r="F2" i="4"/>
  <c r="F8" i="4"/>
  <c r="C26" i="2"/>
  <c r="B8" i="4"/>
  <c r="B2" i="4"/>
  <c r="B3" i="4"/>
  <c r="B6" i="4"/>
  <c r="G69" i="1"/>
  <c r="G67" i="1" l="1"/>
  <c r="B67" i="1"/>
  <c r="B69" i="1"/>
  <c r="D43" i="3" l="1"/>
  <c r="F43" i="3"/>
  <c r="D15" i="3"/>
  <c r="D49" i="3" s="1"/>
  <c r="D31" i="3"/>
  <c r="F31" i="3"/>
  <c r="B15" i="3"/>
  <c r="B49" i="3" s="1"/>
  <c r="F45" i="3" l="1"/>
  <c r="F47" i="3" s="1"/>
  <c r="E47" i="3"/>
  <c r="B45" i="3"/>
  <c r="B47" i="3" s="1"/>
  <c r="D45" i="3"/>
  <c r="D47" i="3" s="1"/>
  <c r="C67" i="1" l="1"/>
  <c r="C69" i="1"/>
  <c r="F69" i="1"/>
  <c r="F67" i="1"/>
  <c r="E69" i="1"/>
  <c r="E67" i="1"/>
  <c r="D67" i="1"/>
  <c r="D69" i="1"/>
</calcChain>
</file>

<file path=xl/sharedStrings.xml><?xml version="1.0" encoding="utf-8"?>
<sst xmlns="http://schemas.openxmlformats.org/spreadsheetml/2006/main" count="255" uniqueCount="119">
  <si>
    <t xml:space="preserve">STATEMENT OF FINANCIAL POSITION </t>
  </si>
  <si>
    <t>AS AT YEAR END</t>
  </si>
  <si>
    <t>ASSETS</t>
  </si>
  <si>
    <t>NON CURRENT ASSETS</t>
  </si>
  <si>
    <t xml:space="preserve">Property,Plant  and  Equipment </t>
  </si>
  <si>
    <t>CURRENT ASSETS</t>
  </si>
  <si>
    <t>TOTAL ASSETS</t>
  </si>
  <si>
    <t>EQUITY AND LIABILITIES</t>
  </si>
  <si>
    <t>Share Capital</t>
  </si>
  <si>
    <t>Retained Earnings</t>
  </si>
  <si>
    <t>TOTAL SHAREHOLDERS' EQUITY &amp; LIABILITIES</t>
  </si>
  <si>
    <t>STATEMENT OF PROFIT &amp; LOSS</t>
  </si>
  <si>
    <t>Gross Profit</t>
  </si>
  <si>
    <t>Operating Profit</t>
  </si>
  <si>
    <t>Earning Per Share</t>
  </si>
  <si>
    <t>Total Liabilities</t>
  </si>
  <si>
    <t>Net assets value per share (NAVPS)</t>
  </si>
  <si>
    <t>Net Profit after Tax</t>
  </si>
  <si>
    <t>Inventories</t>
  </si>
  <si>
    <t>Advances, Deposits &amp; Pre-Payments</t>
  </si>
  <si>
    <t>CASH FLOW FROM OPERATING ACTIVITIES</t>
  </si>
  <si>
    <t>Net Cash Flow from Operating Activities</t>
  </si>
  <si>
    <t>CASH FLOW FROM INVESTING ACTIVITIES</t>
  </si>
  <si>
    <t>Net Cash Flow from Investing Activities</t>
  </si>
  <si>
    <t>CASH FLOW FROM FINANCING ACTIVITIES</t>
  </si>
  <si>
    <t xml:space="preserve">Net Cash Flow  from Financing Activities </t>
  </si>
  <si>
    <t>Net Cash Flows</t>
  </si>
  <si>
    <t>Add: Opening Cash &amp; Cash Equivalnet</t>
  </si>
  <si>
    <t>Closing Cash &amp; Cash Equivalents</t>
  </si>
  <si>
    <t>Net Operating Cash Flow per Share</t>
  </si>
  <si>
    <t>Capital Work in Progress</t>
  </si>
  <si>
    <t>Non Current Liabilities</t>
  </si>
  <si>
    <t>Finance Expenses</t>
  </si>
  <si>
    <t>CURRENT LIABILITIES</t>
  </si>
  <si>
    <t>-</t>
  </si>
  <si>
    <t>Share Premium</t>
  </si>
  <si>
    <t>Total Equity</t>
  </si>
  <si>
    <t>Short term loan</t>
  </si>
  <si>
    <t>Earning Per Share (adjusted EPS)</t>
  </si>
  <si>
    <t>Biological Assets</t>
  </si>
  <si>
    <t>Preliminery Expenses</t>
  </si>
  <si>
    <t xml:space="preserve">Deffered Revenue Expenditure </t>
  </si>
  <si>
    <t xml:space="preserve">Investment - at cost </t>
  </si>
  <si>
    <t>Investment -  Midland Power Co. Ltd. (Associate)</t>
  </si>
  <si>
    <t>Accounts Receivables</t>
  </si>
  <si>
    <t>Cash and Bank Balance</t>
  </si>
  <si>
    <t>Goods in Transit</t>
  </si>
  <si>
    <t>Share Money Deposited</t>
  </si>
  <si>
    <t>Minority Interest/ Non-controlling interest</t>
  </si>
  <si>
    <t xml:space="preserve">Long term loan- Net of Current Maturity </t>
  </si>
  <si>
    <t>Loan from other than Bank</t>
  </si>
  <si>
    <t>Deffered L/C Liabilities</t>
  </si>
  <si>
    <t>Long term loan-current maturity</t>
  </si>
  <si>
    <t>Liabilities for Expenses</t>
  </si>
  <si>
    <t>Liabilities for goods Supply</t>
  </si>
  <si>
    <t>L/C Liabilities</t>
  </si>
  <si>
    <t>Shahjibazar Power Company Limited</t>
  </si>
  <si>
    <t>Intangible Assests</t>
  </si>
  <si>
    <t>Other Receivables</t>
  </si>
  <si>
    <t>Tax Holiday Reserve</t>
  </si>
  <si>
    <t>IPO Application Amount</t>
  </si>
  <si>
    <t>Dividend Payable</t>
  </si>
  <si>
    <t>Trade Payable</t>
  </si>
  <si>
    <t>Investment Accounted for using Equity Method</t>
  </si>
  <si>
    <t>Other Investments</t>
  </si>
  <si>
    <t>Sundry Creditors</t>
  </si>
  <si>
    <t>Financial Assest at fair valure through profit and loss</t>
  </si>
  <si>
    <t>Deferred Tax Liabilities</t>
  </si>
  <si>
    <t>Unclaimed Dividend</t>
  </si>
  <si>
    <t xml:space="preserve">Revenue from Sales </t>
  </si>
  <si>
    <t xml:space="preserve">Cost of Sales </t>
  </si>
  <si>
    <t>Operating Expenses:</t>
  </si>
  <si>
    <t>General and Administrative Expenses</t>
  </si>
  <si>
    <t>Non-Operating Income</t>
  </si>
  <si>
    <t>Net Profit before Tax and WPPF</t>
  </si>
  <si>
    <t xml:space="preserve">Less: Workers' Profit Participant Funds </t>
  </si>
  <si>
    <t>Income Tax Expenses:</t>
  </si>
  <si>
    <t>Current Tax</t>
  </si>
  <si>
    <t>Deferred Tax</t>
  </si>
  <si>
    <t>Net profit before Tax</t>
  </si>
  <si>
    <t>Share of Profit From Associate</t>
  </si>
  <si>
    <t>Cash receipt from Customers</t>
  </si>
  <si>
    <t>Cash paid to suppliers, employees</t>
  </si>
  <si>
    <t>Cash Paid for operational Expenses</t>
  </si>
  <si>
    <t>Cash received from Non-operating Activities</t>
  </si>
  <si>
    <t xml:space="preserve">Cash Payment of Financial Expenses </t>
  </si>
  <si>
    <t xml:space="preserve">Acquisition of purchase of property, plant and equipment </t>
  </si>
  <si>
    <t>Assests in Transit</t>
  </si>
  <si>
    <t>Investment in Subsidiary and FDR</t>
  </si>
  <si>
    <t>Bank Loan (Short Term)</t>
  </si>
  <si>
    <t>Bank Loan (Long Term)</t>
  </si>
  <si>
    <t>Intangible Assets</t>
  </si>
  <si>
    <t>IPO Application amount</t>
  </si>
  <si>
    <t>Cash received from Other Activities</t>
  </si>
  <si>
    <t>Cash paid for Workers Profit Participation Fund</t>
  </si>
  <si>
    <t>Income tax Paid</t>
  </si>
  <si>
    <t>Capital work in progress</t>
  </si>
  <si>
    <t>Disposal of Fixed Assets</t>
  </si>
  <si>
    <t>Dividend Received from Associate</t>
  </si>
  <si>
    <t>Investment in Quoted Securities</t>
  </si>
  <si>
    <t>Payment of L/C Liabilities</t>
  </si>
  <si>
    <t>Payment of Dividend</t>
  </si>
  <si>
    <t>Loan Other Than Bank and Financial Institutes</t>
  </si>
  <si>
    <t>Other Investment</t>
  </si>
  <si>
    <t>Check</t>
  </si>
  <si>
    <t>Deviation</t>
  </si>
  <si>
    <t>Pre-production Investment</t>
  </si>
  <si>
    <t>Advance paid for Property, plant and Equipment</t>
  </si>
  <si>
    <t>Loan From Subsidiaries</t>
  </si>
  <si>
    <t>Share Money deposits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</si>
  <si>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</si>
  <si>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</si>
  <si>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</si>
  <si>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</si>
  <si>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</si>
  <si>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</si>
  <si>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</si>
  <si>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</si>
  <si>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Deposit against bank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</si>
</sst>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1" fillId="0" borderId="0" xfId="0" applyFont="1" applyFill="1" applyBorder="1"/>
    <xf numFmtId="0" fontId="0" fillId="0" borderId="0" xfId="0" applyFill="1"/>
    <xf numFmtId="15" fontId="2" fillId="0" borderId="0" xfId="0" applyNumberFormat="1" applyFont="1" applyFill="1"/>
    <xf numFmtId="0" fontId="2" fillId="0" borderId="0" xfId="0" applyFont="1" applyFill="1"/>
    <xf numFmtId="3" fontId="1" fillId="0" borderId="0" xfId="0" applyNumberFormat="1" applyFont="1" applyFill="1" applyBorder="1"/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Fill="1" applyAlignment="1">
      <alignment horizontal="center"/>
    </xf>
    <xf numFmtId="41" fontId="0" fillId="0" borderId="0" xfId="0" applyNumberFormat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0" xfId="0" applyNumberFormat="1" applyFont="1"/>
    <xf numFmtId="41" fontId="1" fillId="0" borderId="2" xfId="0" applyNumberFormat="1" applyFont="1" applyBorder="1"/>
    <xf numFmtId="41" fontId="0" fillId="0" borderId="0" xfId="0" applyNumberFormat="1" applyFill="1" applyAlignment="1">
      <alignment horizontal="center"/>
    </xf>
    <xf numFmtId="43" fontId="1" fillId="0" borderId="0" xfId="0" applyNumberFormat="1" applyFont="1"/>
    <xf numFmtId="43" fontId="0" fillId="0" borderId="0" xfId="0" applyNumberFormat="1"/>
    <xf numFmtId="41" fontId="0" fillId="0" borderId="1" xfId="0" applyNumberFormat="1" applyBorder="1"/>
    <xf numFmtId="41" fontId="0" fillId="0" borderId="1" xfId="0" applyNumberFormat="1" applyFill="1" applyBorder="1"/>
    <xf numFmtId="41" fontId="1" fillId="0" borderId="2" xfId="0" applyNumberFormat="1" applyFont="1" applyFill="1" applyBorder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0" fillId="0" borderId="0" xfId="0" applyNumberFormat="1" applyBorder="1"/>
    <xf numFmtId="41" fontId="0" fillId="0" borderId="0" xfId="0" applyNumberFormat="1" applyFill="1" applyBorder="1"/>
    <xf numFmtId="41" fontId="1" fillId="0" borderId="0" xfId="0" applyNumberFormat="1" applyFont="1" applyBorder="1"/>
    <xf numFmtId="41" fontId="1" fillId="0" borderId="4" xfId="0" applyNumberFormat="1" applyFont="1" applyBorder="1"/>
    <xf numFmtId="41" fontId="1" fillId="0" borderId="4" xfId="0" applyNumberFormat="1" applyFont="1" applyFill="1" applyBorder="1"/>
    <xf numFmtId="41" fontId="1" fillId="0" borderId="0" xfId="0" applyNumberFormat="1" applyFont="1" applyFill="1" applyBorder="1"/>
    <xf numFmtId="43" fontId="1" fillId="0" borderId="3" xfId="0" applyNumberFormat="1" applyFont="1" applyBorder="1"/>
    <xf numFmtId="43" fontId="1" fillId="0" borderId="0" xfId="1" applyNumberFormat="1" applyFont="1"/>
    <xf numFmtId="43" fontId="0" fillId="0" borderId="0" xfId="1" applyNumberFormat="1" applyFon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X69"/>
  <sheetViews>
    <sheetView zoomScale="90" zoomScaleNormal="9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K64" sqref="K64"/>
    </sheetView>
  </sheetViews>
  <sheetFormatPr defaultRowHeight="15" x14ac:dyDescent="0.25"/>
  <cols>
    <col min="1" max="1" width="51.85546875" bestFit="1" customWidth="1"/>
    <col min="2" max="3" width="15" bestFit="1" customWidth="1"/>
    <col min="4" max="4" width="16.140625" bestFit="1" customWidth="1"/>
    <col min="5" max="6" width="16.140625" style="13" bestFit="1" customWidth="1"/>
    <col min="7" max="8" width="15" bestFit="1" customWidth="1"/>
    <col min="9" max="9" width="16.140625" bestFit="1" customWidth="1"/>
  </cols>
  <sheetData>
    <row r="2" spans="1:24" ht="15.75" x14ac:dyDescent="0.25">
      <c r="A2" s="4" t="s">
        <v>56</v>
      </c>
    </row>
    <row r="3" spans="1:24" ht="15.75" x14ac:dyDescent="0.25">
      <c r="A3" s="4" t="s">
        <v>0</v>
      </c>
    </row>
    <row r="4" spans="1:24" ht="15.75" x14ac:dyDescent="0.25">
      <c r="A4" s="4" t="s">
        <v>1</v>
      </c>
    </row>
    <row r="5" spans="1:24" ht="15.75" x14ac:dyDescent="0.25">
      <c r="B5" s="10">
        <v>41090</v>
      </c>
      <c r="C5" s="10">
        <v>41455</v>
      </c>
      <c r="D5" s="10">
        <v>41820</v>
      </c>
      <c r="E5" s="14">
        <v>42185</v>
      </c>
      <c r="F5" s="14">
        <v>42551</v>
      </c>
      <c r="G5" s="10">
        <v>42916</v>
      </c>
      <c r="H5" s="10">
        <v>43281</v>
      </c>
      <c r="I5" s="47">
        <v>2019</v>
      </c>
    </row>
    <row r="6" spans="1:24" x14ac:dyDescent="0.25">
      <c r="A6" s="2" t="s">
        <v>2</v>
      </c>
      <c r="B6" s="20"/>
      <c r="C6" s="20"/>
      <c r="D6" s="20"/>
      <c r="E6" s="21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x14ac:dyDescent="0.25">
      <c r="A7" s="3" t="s">
        <v>3</v>
      </c>
      <c r="B7" s="22"/>
      <c r="C7" s="22"/>
      <c r="D7" s="22"/>
      <c r="E7" s="23"/>
      <c r="F7" s="23"/>
      <c r="G7" s="23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t="s">
        <v>4</v>
      </c>
      <c r="B8" s="20">
        <v>5539320117</v>
      </c>
      <c r="C8" s="20">
        <v>6162517150</v>
      </c>
      <c r="D8" s="20">
        <v>6665124158</v>
      </c>
      <c r="E8" s="24">
        <v>6400681600</v>
      </c>
      <c r="F8" s="24">
        <v>6182626606</v>
      </c>
      <c r="G8" s="24">
        <v>5932098205</v>
      </c>
      <c r="H8" s="20">
        <v>5517729701</v>
      </c>
      <c r="I8" s="20">
        <v>5343862662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t="s">
        <v>39</v>
      </c>
      <c r="B9" s="20">
        <v>353365</v>
      </c>
      <c r="C9" s="20">
        <v>629596</v>
      </c>
      <c r="D9" s="20">
        <v>801726</v>
      </c>
      <c r="E9" s="25" t="s">
        <v>34</v>
      </c>
      <c r="F9" s="25" t="s">
        <v>34</v>
      </c>
      <c r="G9" s="26" t="s">
        <v>34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t="s">
        <v>57</v>
      </c>
      <c r="B10" s="26" t="s">
        <v>34</v>
      </c>
      <c r="C10" s="26" t="s">
        <v>34</v>
      </c>
      <c r="D10" s="20">
        <v>107300</v>
      </c>
      <c r="E10" s="24">
        <v>191962</v>
      </c>
      <c r="F10" s="24">
        <v>607312</v>
      </c>
      <c r="G10" s="24">
        <v>745787</v>
      </c>
      <c r="H10" s="20">
        <v>606135</v>
      </c>
      <c r="I10" s="20">
        <v>466483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5">
      <c r="A11" t="s">
        <v>40</v>
      </c>
      <c r="B11" s="20">
        <v>2982983</v>
      </c>
      <c r="C11" s="20"/>
      <c r="D11" s="26" t="s">
        <v>34</v>
      </c>
      <c r="E11" s="25" t="s">
        <v>34</v>
      </c>
      <c r="F11" s="25" t="s">
        <v>34</v>
      </c>
      <c r="G11" s="26" t="s">
        <v>34</v>
      </c>
      <c r="H11" s="26" t="s">
        <v>34</v>
      </c>
      <c r="I11" s="26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5">
      <c r="A12" t="s">
        <v>41</v>
      </c>
      <c r="B12" s="20">
        <v>33631829</v>
      </c>
      <c r="C12" s="20"/>
      <c r="D12" s="26" t="s">
        <v>34</v>
      </c>
      <c r="E12" s="25" t="s">
        <v>34</v>
      </c>
      <c r="F12" s="25" t="s">
        <v>34</v>
      </c>
      <c r="G12" s="26" t="s">
        <v>34</v>
      </c>
      <c r="H12" s="26" t="s">
        <v>34</v>
      </c>
      <c r="I12" s="26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5">
      <c r="A13" t="s">
        <v>42</v>
      </c>
      <c r="B13" s="20">
        <v>100672212</v>
      </c>
      <c r="C13" s="20">
        <v>108659076</v>
      </c>
      <c r="D13" s="20">
        <v>98407526</v>
      </c>
      <c r="E13" s="25" t="s">
        <v>34</v>
      </c>
      <c r="F13" s="25" t="s">
        <v>34</v>
      </c>
      <c r="G13" s="26" t="s">
        <v>34</v>
      </c>
      <c r="H13" s="26" t="s">
        <v>34</v>
      </c>
      <c r="I13" s="26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5">
      <c r="A14" t="s">
        <v>43</v>
      </c>
      <c r="B14" s="20">
        <v>49000000</v>
      </c>
      <c r="C14" s="20">
        <v>49000000</v>
      </c>
      <c r="D14" s="20">
        <v>72007031</v>
      </c>
      <c r="E14" s="25" t="s">
        <v>34</v>
      </c>
      <c r="F14" s="25" t="s">
        <v>34</v>
      </c>
      <c r="G14" s="26" t="s">
        <v>34</v>
      </c>
      <c r="H14" s="26" t="s">
        <v>34</v>
      </c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5">
      <c r="A15" t="s">
        <v>63</v>
      </c>
      <c r="B15" s="26" t="s">
        <v>34</v>
      </c>
      <c r="C15" s="26" t="s">
        <v>34</v>
      </c>
      <c r="D15" s="26" t="s">
        <v>34</v>
      </c>
      <c r="E15" s="24">
        <v>95888003</v>
      </c>
      <c r="F15" s="24">
        <v>135034989</v>
      </c>
      <c r="G15" s="20">
        <v>177731076</v>
      </c>
      <c r="H15" s="20">
        <v>173042602</v>
      </c>
      <c r="I15" s="20">
        <v>433278892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5">
      <c r="A16" t="s">
        <v>30</v>
      </c>
      <c r="B16" s="26" t="s">
        <v>34</v>
      </c>
      <c r="C16" s="26" t="s">
        <v>34</v>
      </c>
      <c r="D16" s="26" t="s">
        <v>34</v>
      </c>
      <c r="E16" s="24">
        <v>67919695</v>
      </c>
      <c r="F16" s="24">
        <v>5923742</v>
      </c>
      <c r="G16" s="20" t="s">
        <v>34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5">
      <c r="A17" t="s">
        <v>64</v>
      </c>
      <c r="B17" s="26" t="s">
        <v>34</v>
      </c>
      <c r="C17" s="26" t="s">
        <v>34</v>
      </c>
      <c r="D17" s="26" t="s">
        <v>34</v>
      </c>
      <c r="E17" s="24">
        <v>101404065</v>
      </c>
      <c r="F17" s="24">
        <v>103007834</v>
      </c>
      <c r="G17" s="20">
        <v>536973109</v>
      </c>
      <c r="H17" s="20">
        <v>539850471</v>
      </c>
      <c r="I17" s="20">
        <v>886736950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5">
      <c r="B18" s="27">
        <f>SUM(B8:B17)</f>
        <v>5725960506</v>
      </c>
      <c r="C18" s="27">
        <f t="shared" ref="C18:I18" si="0">SUM(C8:C17)</f>
        <v>6320805822</v>
      </c>
      <c r="D18" s="27">
        <f t="shared" si="0"/>
        <v>6836447741</v>
      </c>
      <c r="E18" s="27">
        <f t="shared" si="0"/>
        <v>6666085325</v>
      </c>
      <c r="F18" s="27">
        <f t="shared" si="0"/>
        <v>6427200483</v>
      </c>
      <c r="G18" s="27">
        <f t="shared" si="0"/>
        <v>6647548177</v>
      </c>
      <c r="H18" s="27">
        <f t="shared" si="0"/>
        <v>6231228909</v>
      </c>
      <c r="I18" s="27">
        <f t="shared" si="0"/>
        <v>6664344987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5">
      <c r="B19" s="27"/>
      <c r="C19" s="27"/>
      <c r="D19" s="27"/>
      <c r="E19" s="27"/>
      <c r="F19" s="27"/>
      <c r="G19" s="2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5">
      <c r="A20" s="3" t="s">
        <v>5</v>
      </c>
      <c r="B20" s="22"/>
      <c r="C20" s="22"/>
      <c r="D20" s="22"/>
      <c r="E20" s="23"/>
      <c r="F20" s="23"/>
      <c r="G20" s="23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5">
      <c r="A21" s="7" t="s">
        <v>18</v>
      </c>
      <c r="B21" s="28">
        <v>133633550</v>
      </c>
      <c r="C21" s="28">
        <v>130994934</v>
      </c>
      <c r="D21" s="28">
        <v>1125663025</v>
      </c>
      <c r="E21" s="24">
        <v>907674381</v>
      </c>
      <c r="F21" s="24">
        <v>927183754</v>
      </c>
      <c r="G21" s="24">
        <v>785392635</v>
      </c>
      <c r="H21" s="20">
        <v>1128458840</v>
      </c>
      <c r="I21" s="20">
        <v>1112159536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5">
      <c r="A22" t="s">
        <v>44</v>
      </c>
      <c r="B22" s="20">
        <v>252767472</v>
      </c>
      <c r="C22" s="20">
        <v>381246121</v>
      </c>
      <c r="D22" s="20">
        <v>1028886444</v>
      </c>
      <c r="E22" s="21">
        <v>1056867366</v>
      </c>
      <c r="F22" s="21">
        <v>1083691281</v>
      </c>
      <c r="G22" s="21">
        <v>908417838</v>
      </c>
      <c r="H22" s="20">
        <v>1427596071</v>
      </c>
      <c r="I22" s="20">
        <v>1290439850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5">
      <c r="A23" t="s">
        <v>58</v>
      </c>
      <c r="B23" s="26" t="s">
        <v>34</v>
      </c>
      <c r="C23" s="26" t="s">
        <v>34</v>
      </c>
      <c r="D23" s="20">
        <v>1720365</v>
      </c>
      <c r="E23" s="21">
        <v>2044863</v>
      </c>
      <c r="F23" s="21">
        <v>2212221</v>
      </c>
      <c r="G23" s="21">
        <v>512032</v>
      </c>
      <c r="H23" s="20">
        <v>2503949</v>
      </c>
      <c r="I23" s="20">
        <v>264993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25">
      <c r="A24" t="s">
        <v>19</v>
      </c>
      <c r="B24" s="20">
        <v>376454168</v>
      </c>
      <c r="C24" s="20">
        <v>468228099</v>
      </c>
      <c r="D24" s="20">
        <v>596837319</v>
      </c>
      <c r="E24" s="21">
        <v>876422951</v>
      </c>
      <c r="F24" s="21">
        <v>919488307</v>
      </c>
      <c r="G24" s="21">
        <v>507083848</v>
      </c>
      <c r="H24" s="20">
        <v>501009779</v>
      </c>
      <c r="I24" s="20">
        <v>748234181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x14ac:dyDescent="0.25">
      <c r="A25" t="s">
        <v>66</v>
      </c>
      <c r="B25" s="26" t="s">
        <v>34</v>
      </c>
      <c r="C25" s="26" t="s">
        <v>34</v>
      </c>
      <c r="D25" s="26" t="s">
        <v>34</v>
      </c>
      <c r="E25" s="26" t="s">
        <v>34</v>
      </c>
      <c r="F25" s="21">
        <v>16223666</v>
      </c>
      <c r="G25" s="21">
        <v>24774556</v>
      </c>
      <c r="H25" s="20">
        <v>20201919</v>
      </c>
      <c r="I25" s="20">
        <v>20367330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x14ac:dyDescent="0.25">
      <c r="A26" t="s">
        <v>45</v>
      </c>
      <c r="B26" s="20">
        <v>112801451</v>
      </c>
      <c r="C26" s="20">
        <v>30525505</v>
      </c>
      <c r="D26" s="20">
        <v>1093426399</v>
      </c>
      <c r="E26" s="21">
        <v>680258853</v>
      </c>
      <c r="F26" s="21">
        <v>545437741</v>
      </c>
      <c r="G26" s="21">
        <v>508991093</v>
      </c>
      <c r="H26" s="20">
        <v>529762731</v>
      </c>
      <c r="I26" s="20">
        <v>114576709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25">
      <c r="A27" t="s">
        <v>46</v>
      </c>
      <c r="B27" s="26" t="s">
        <v>34</v>
      </c>
      <c r="C27" s="20">
        <v>876820813</v>
      </c>
      <c r="D27" s="20">
        <v>429275000</v>
      </c>
      <c r="E27" s="21">
        <v>317242973</v>
      </c>
      <c r="F27" s="21">
        <v>389745505</v>
      </c>
      <c r="G27" s="21">
        <v>60391573</v>
      </c>
      <c r="H27" s="20">
        <v>128306595</v>
      </c>
      <c r="I27" s="20">
        <v>362773597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25">
      <c r="B28" s="22">
        <f>SUM(B21:B27)</f>
        <v>875656641</v>
      </c>
      <c r="C28" s="22">
        <f t="shared" ref="C28:F28" si="1">SUM(C21:C27)</f>
        <v>1887815472</v>
      </c>
      <c r="D28" s="22">
        <f t="shared" si="1"/>
        <v>4275808552</v>
      </c>
      <c r="E28" s="22">
        <f t="shared" si="1"/>
        <v>3840511387</v>
      </c>
      <c r="F28" s="22">
        <f t="shared" si="1"/>
        <v>3883982475</v>
      </c>
      <c r="G28" s="22">
        <f>SUM(G21:G27)-1</f>
        <v>2795563574</v>
      </c>
      <c r="H28" s="22">
        <f>SUM(H21:H27)-1</f>
        <v>3737839883</v>
      </c>
      <c r="I28" s="22">
        <f>SUM(I21:I27)</f>
        <v>3648816196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25">
      <c r="A29" s="3" t="s">
        <v>6</v>
      </c>
      <c r="B29" s="29">
        <f>SUM(B18,B28)</f>
        <v>6601617147</v>
      </c>
      <c r="C29" s="29">
        <f t="shared" ref="C29:G29" si="2">SUM(C18,C28)</f>
        <v>8208621294</v>
      </c>
      <c r="D29" s="29">
        <f>SUM(D18,D28)-1</f>
        <v>11112256292</v>
      </c>
      <c r="E29" s="29">
        <f t="shared" si="2"/>
        <v>10506596712</v>
      </c>
      <c r="F29" s="29">
        <f t="shared" si="2"/>
        <v>10311182958</v>
      </c>
      <c r="G29" s="29">
        <f t="shared" si="2"/>
        <v>9443111751</v>
      </c>
      <c r="H29" s="29">
        <f>SUM(H18,H28)+1</f>
        <v>9969068793</v>
      </c>
      <c r="I29" s="29">
        <f>SUM(I18,I28)</f>
        <v>10313161183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5">
      <c r="B30" s="20"/>
      <c r="C30" s="20"/>
      <c r="D30" s="20"/>
      <c r="E30" s="21"/>
      <c r="F30" s="21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15.75" x14ac:dyDescent="0.25">
      <c r="A31" s="5" t="s">
        <v>7</v>
      </c>
      <c r="B31" s="20"/>
      <c r="C31" s="20"/>
      <c r="D31" s="20"/>
      <c r="E31" s="21"/>
      <c r="F31" s="21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5">
      <c r="A32" s="3" t="s">
        <v>36</v>
      </c>
      <c r="B32" s="22"/>
      <c r="C32" s="22"/>
      <c r="D32" s="22"/>
      <c r="E32" s="23"/>
      <c r="F32" s="23"/>
      <c r="G32" s="23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5">
      <c r="A33" t="s">
        <v>8</v>
      </c>
      <c r="B33" s="20">
        <v>1050590000</v>
      </c>
      <c r="C33" s="20">
        <v>1141180000</v>
      </c>
      <c r="D33" s="20">
        <v>1141180000</v>
      </c>
      <c r="E33" s="21">
        <v>1331379000</v>
      </c>
      <c r="F33" s="21">
        <v>1371320370</v>
      </c>
      <c r="G33" s="21">
        <v>1412459981</v>
      </c>
      <c r="H33" s="20">
        <v>1610204378</v>
      </c>
      <c r="I33" s="20">
        <v>1658510510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5">
      <c r="A34" t="s">
        <v>35</v>
      </c>
      <c r="B34" s="20">
        <v>724720000</v>
      </c>
      <c r="C34" s="20">
        <v>724720000</v>
      </c>
      <c r="D34" s="20">
        <v>724720000</v>
      </c>
      <c r="E34" s="21">
        <v>914920000</v>
      </c>
      <c r="F34" s="21">
        <v>914920000</v>
      </c>
      <c r="G34" s="21">
        <v>914920000</v>
      </c>
      <c r="H34" s="20">
        <v>914920000</v>
      </c>
      <c r="I34" s="20">
        <v>914920000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5">
      <c r="A35" t="s">
        <v>47</v>
      </c>
      <c r="B35" s="20">
        <v>99333400</v>
      </c>
      <c r="C35" s="20">
        <v>99333400</v>
      </c>
      <c r="D35" s="20">
        <v>99333400</v>
      </c>
      <c r="E35" s="30" t="s">
        <v>34</v>
      </c>
      <c r="F35" s="30" t="s">
        <v>34</v>
      </c>
      <c r="G35" s="26" t="s">
        <v>34</v>
      </c>
      <c r="H35" s="26" t="s">
        <v>34</v>
      </c>
      <c r="I35" s="26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5">
      <c r="A36" t="s">
        <v>59</v>
      </c>
      <c r="B36" s="30" t="s">
        <v>34</v>
      </c>
      <c r="C36" s="30" t="s">
        <v>34</v>
      </c>
      <c r="D36" s="20">
        <v>82397956</v>
      </c>
      <c r="E36" s="21">
        <v>344788265</v>
      </c>
      <c r="F36" s="21">
        <v>473326411</v>
      </c>
      <c r="G36" s="21">
        <v>701982235</v>
      </c>
      <c r="H36" s="20">
        <v>850711042</v>
      </c>
      <c r="I36" s="20">
        <v>897720729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25">
      <c r="A37" t="s">
        <v>9</v>
      </c>
      <c r="B37" s="20">
        <v>808406507</v>
      </c>
      <c r="C37" s="20">
        <v>949177207</v>
      </c>
      <c r="D37" s="20">
        <v>1166521565</v>
      </c>
      <c r="E37" s="21">
        <v>1482653543</v>
      </c>
      <c r="F37" s="21">
        <v>1637413664</v>
      </c>
      <c r="G37" s="21">
        <v>1842601393</v>
      </c>
      <c r="H37" s="20">
        <v>1930578727</v>
      </c>
      <c r="I37" s="20">
        <v>2148701619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25">
      <c r="B38" s="22">
        <f>SUM(B33:B37)</f>
        <v>2683049907</v>
      </c>
      <c r="C38" s="22">
        <f t="shared" ref="C38:I38" si="3">SUM(C33:C37)</f>
        <v>2914410607</v>
      </c>
      <c r="D38" s="22">
        <f t="shared" si="3"/>
        <v>3214152921</v>
      </c>
      <c r="E38" s="22">
        <f t="shared" si="3"/>
        <v>4073740808</v>
      </c>
      <c r="F38" s="22">
        <f t="shared" si="3"/>
        <v>4396980445</v>
      </c>
      <c r="G38" s="22">
        <f t="shared" si="3"/>
        <v>4871963609</v>
      </c>
      <c r="H38" s="22">
        <f t="shared" si="3"/>
        <v>5306414147</v>
      </c>
      <c r="I38" s="22">
        <f t="shared" si="3"/>
        <v>5619852858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5">
      <c r="B39" s="22"/>
      <c r="C39" s="22"/>
      <c r="D39" s="22"/>
      <c r="E39" s="22"/>
      <c r="F39" s="22"/>
      <c r="G39" s="2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25">
      <c r="A40" s="3" t="s">
        <v>48</v>
      </c>
      <c r="B40" s="20">
        <v>666600</v>
      </c>
      <c r="C40" s="28">
        <v>527157</v>
      </c>
      <c r="D40" s="20">
        <v>1900319</v>
      </c>
      <c r="E40" s="21">
        <v>174119916</v>
      </c>
      <c r="F40" s="21">
        <v>209824956</v>
      </c>
      <c r="G40" s="21">
        <v>258340464</v>
      </c>
      <c r="H40" s="20">
        <v>279654021</v>
      </c>
      <c r="I40" s="20">
        <v>272712268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25">
      <c r="B41" s="20"/>
      <c r="C41" s="20"/>
      <c r="D41" s="20"/>
      <c r="E41" s="21"/>
      <c r="F41" s="2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25">
      <c r="A42" s="3" t="s">
        <v>31</v>
      </c>
      <c r="B42" s="22"/>
      <c r="C42" s="22"/>
      <c r="D42" s="22"/>
      <c r="E42" s="22"/>
      <c r="F42" s="23"/>
      <c r="G42" s="23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25">
      <c r="A43" t="s">
        <v>49</v>
      </c>
      <c r="B43" s="20">
        <v>2760177906</v>
      </c>
      <c r="C43" s="20">
        <v>2831374107</v>
      </c>
      <c r="D43" s="20">
        <v>1823748941</v>
      </c>
      <c r="E43" s="21">
        <v>1179103794</v>
      </c>
      <c r="F43" s="21">
        <v>659254696</v>
      </c>
      <c r="G43" s="21">
        <v>350426500</v>
      </c>
      <c r="H43" s="20">
        <v>167217657</v>
      </c>
      <c r="I43" s="20">
        <v>162095425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25">
      <c r="A44" t="s">
        <v>50</v>
      </c>
      <c r="B44" s="20">
        <v>100010000</v>
      </c>
      <c r="C44" s="20">
        <v>313261912</v>
      </c>
      <c r="D44" s="20">
        <v>336799384</v>
      </c>
      <c r="E44" s="21">
        <v>159675475</v>
      </c>
      <c r="F44" s="21">
        <v>67322967</v>
      </c>
      <c r="G44" s="21">
        <v>12500000</v>
      </c>
      <c r="H44" s="20">
        <v>89364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25">
      <c r="A45" t="s">
        <v>67</v>
      </c>
      <c r="B45" s="20"/>
      <c r="C45" s="20"/>
      <c r="D45" s="20"/>
      <c r="E45" s="21"/>
      <c r="F45" s="21">
        <v>17206998</v>
      </c>
      <c r="G45" s="20" t="s">
        <v>34</v>
      </c>
      <c r="H45" s="20" t="s">
        <v>34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25">
      <c r="A46" t="s">
        <v>51</v>
      </c>
      <c r="B46" s="20">
        <v>50759436</v>
      </c>
      <c r="C46" s="20">
        <v>123772628</v>
      </c>
      <c r="D46" s="20">
        <v>448764919</v>
      </c>
      <c r="E46" s="21">
        <v>11628897</v>
      </c>
      <c r="F46" s="21">
        <v>34430587</v>
      </c>
      <c r="G46" s="21">
        <v>25746215</v>
      </c>
      <c r="H46" s="20">
        <v>24808520</v>
      </c>
      <c r="I46" s="20">
        <v>76855778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5">
      <c r="B47" s="22">
        <f>SUM(B43:B46)</f>
        <v>2910947342</v>
      </c>
      <c r="C47" s="22">
        <f t="shared" ref="C47:I47" si="4">SUM(C43:C46)</f>
        <v>3268408647</v>
      </c>
      <c r="D47" s="22">
        <f t="shared" si="4"/>
        <v>2609313244</v>
      </c>
      <c r="E47" s="22">
        <f t="shared" si="4"/>
        <v>1350408166</v>
      </c>
      <c r="F47" s="22">
        <f t="shared" si="4"/>
        <v>778215248</v>
      </c>
      <c r="G47" s="22">
        <f t="shared" si="4"/>
        <v>388672715</v>
      </c>
      <c r="H47" s="22">
        <f t="shared" si="4"/>
        <v>192115541</v>
      </c>
      <c r="I47" s="22">
        <f t="shared" si="4"/>
        <v>238951203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25">
      <c r="B48" s="22"/>
      <c r="C48" s="22"/>
      <c r="D48" s="22"/>
      <c r="E48" s="22"/>
      <c r="F48" s="22"/>
      <c r="G48" s="22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25">
      <c r="A49" s="3" t="s">
        <v>33</v>
      </c>
      <c r="B49" s="22"/>
      <c r="C49" s="22"/>
      <c r="D49" s="22"/>
      <c r="E49" s="23"/>
      <c r="F49" s="23"/>
      <c r="G49" s="23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5">
      <c r="A50" t="s">
        <v>37</v>
      </c>
      <c r="B50" s="20">
        <v>40100000</v>
      </c>
      <c r="C50" s="20">
        <v>986732508</v>
      </c>
      <c r="D50" s="20">
        <v>812142594</v>
      </c>
      <c r="E50" s="21">
        <v>1941704945</v>
      </c>
      <c r="F50" s="21">
        <v>2787365765</v>
      </c>
      <c r="G50" s="21">
        <v>3130570723</v>
      </c>
      <c r="H50" s="20">
        <v>3628529390</v>
      </c>
      <c r="I50" s="20">
        <v>3233290331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25">
      <c r="A51" t="s">
        <v>60</v>
      </c>
      <c r="B51" s="20"/>
      <c r="C51" s="20"/>
      <c r="D51" s="20">
        <v>335957637</v>
      </c>
      <c r="E51" s="21">
        <v>6224318</v>
      </c>
      <c r="F51" s="21">
        <v>6104318</v>
      </c>
      <c r="G51" s="21">
        <v>6084318</v>
      </c>
      <c r="H51" s="20">
        <v>6084318</v>
      </c>
      <c r="I51" s="20">
        <v>6084317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25">
      <c r="A52" t="s">
        <v>52</v>
      </c>
      <c r="B52" s="20">
        <v>536950800</v>
      </c>
      <c r="C52" s="20">
        <v>536950800</v>
      </c>
      <c r="D52" s="20">
        <v>994495704</v>
      </c>
      <c r="E52" s="21">
        <v>1145519408</v>
      </c>
      <c r="F52" s="21">
        <v>840133369</v>
      </c>
      <c r="G52" s="21">
        <v>510047371</v>
      </c>
      <c r="H52" s="20">
        <v>194599119</v>
      </c>
      <c r="I52" s="20">
        <v>179935756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25">
      <c r="A53" t="s">
        <v>65</v>
      </c>
      <c r="B53" s="20">
        <v>19461383</v>
      </c>
      <c r="C53" s="20">
        <v>41389887</v>
      </c>
      <c r="D53" s="20">
        <v>50352418</v>
      </c>
      <c r="E53" s="21">
        <v>88177446</v>
      </c>
      <c r="F53" s="21">
        <v>134559807</v>
      </c>
      <c r="G53" s="21">
        <v>124046922</v>
      </c>
      <c r="H53" s="20">
        <v>145268525</v>
      </c>
      <c r="I53" s="20">
        <v>203092460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25">
      <c r="A54" t="s">
        <v>53</v>
      </c>
      <c r="B54" s="20">
        <v>29390289</v>
      </c>
      <c r="C54" s="20">
        <v>144247142</v>
      </c>
      <c r="D54" s="20">
        <v>12648041</v>
      </c>
      <c r="E54" s="21">
        <v>18338004</v>
      </c>
      <c r="F54" s="21">
        <v>4715591</v>
      </c>
      <c r="G54" s="21">
        <v>11495521</v>
      </c>
      <c r="H54" s="20">
        <v>19884836</v>
      </c>
      <c r="I54" s="20">
        <v>21479861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25">
      <c r="A55" t="s">
        <v>54</v>
      </c>
      <c r="B55" s="20">
        <v>123819826</v>
      </c>
      <c r="C55" s="20">
        <v>186568081</v>
      </c>
      <c r="D55" s="26" t="s">
        <v>34</v>
      </c>
      <c r="E55" s="30" t="s">
        <v>34</v>
      </c>
      <c r="F55" s="26" t="s">
        <v>34</v>
      </c>
      <c r="G55" s="30" t="s">
        <v>34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25">
      <c r="A56" t="s">
        <v>68</v>
      </c>
      <c r="B56" s="26" t="s">
        <v>34</v>
      </c>
      <c r="C56" s="30" t="s">
        <v>34</v>
      </c>
      <c r="D56" s="26" t="s">
        <v>34</v>
      </c>
      <c r="E56" s="21">
        <v>6460989</v>
      </c>
      <c r="F56" s="21">
        <v>20682755</v>
      </c>
      <c r="G56" s="21">
        <v>10141045</v>
      </c>
      <c r="H56" s="20">
        <v>9211728</v>
      </c>
      <c r="I56" s="20">
        <v>9451872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25">
      <c r="A57" t="s">
        <v>61</v>
      </c>
      <c r="B57" s="26" t="s">
        <v>34</v>
      </c>
      <c r="C57" s="30" t="s">
        <v>34</v>
      </c>
      <c r="D57" s="20">
        <v>171177000</v>
      </c>
      <c r="E57" s="30" t="s">
        <v>34</v>
      </c>
      <c r="F57" s="26" t="s">
        <v>34</v>
      </c>
      <c r="G57" s="30" t="s">
        <v>34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25">
      <c r="A58" t="s">
        <v>62</v>
      </c>
      <c r="B58" s="26" t="s">
        <v>34</v>
      </c>
      <c r="C58" s="30" t="s">
        <v>34</v>
      </c>
      <c r="D58" s="20">
        <v>319720362</v>
      </c>
      <c r="E58" s="21">
        <v>155891496</v>
      </c>
      <c r="F58" s="21">
        <v>122425235</v>
      </c>
      <c r="G58" s="21">
        <v>66722544</v>
      </c>
      <c r="H58" s="20">
        <v>96962095</v>
      </c>
      <c r="I58" s="20">
        <v>101397598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25">
      <c r="A59" t="s">
        <v>55</v>
      </c>
      <c r="B59" s="20">
        <v>257231000</v>
      </c>
      <c r="C59" s="20">
        <v>129386465</v>
      </c>
      <c r="D59" s="20">
        <v>2590396052</v>
      </c>
      <c r="E59" s="21">
        <v>1546011216</v>
      </c>
      <c r="F59" s="21">
        <v>1010175470</v>
      </c>
      <c r="G59" s="21">
        <v>65026521</v>
      </c>
      <c r="H59" s="20">
        <v>90345074</v>
      </c>
      <c r="I59" s="20">
        <v>426912660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25">
      <c r="A60" s="3"/>
      <c r="B60" s="22">
        <f>SUM(B50:B59)</f>
        <v>1006953298</v>
      </c>
      <c r="C60" s="22">
        <f>SUM(C50:C59)+1</f>
        <v>2025274884</v>
      </c>
      <c r="D60" s="22">
        <f t="shared" ref="D60:F60" si="5">SUM(D50:D59)</f>
        <v>5286889808</v>
      </c>
      <c r="E60" s="22">
        <f t="shared" si="5"/>
        <v>4908327822</v>
      </c>
      <c r="F60" s="22">
        <f t="shared" si="5"/>
        <v>4926162310</v>
      </c>
      <c r="G60" s="22">
        <f>SUM(G50:G59)-1</f>
        <v>3924134964</v>
      </c>
      <c r="H60" s="22">
        <f>SUM(H50:H59)-1</f>
        <v>4190885084</v>
      </c>
      <c r="I60" s="22">
        <f>SUM(I50:I59)</f>
        <v>4181644855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25">
      <c r="A61" s="3" t="s">
        <v>15</v>
      </c>
      <c r="B61" s="22">
        <f>SUM(B47,B60)</f>
        <v>3917900640</v>
      </c>
      <c r="C61" s="22">
        <f t="shared" ref="C61:H61" si="6">SUM(C47,C60)</f>
        <v>5293683531</v>
      </c>
      <c r="D61" s="22">
        <f t="shared" si="6"/>
        <v>7896203052</v>
      </c>
      <c r="E61" s="22">
        <f t="shared" si="6"/>
        <v>6258735988</v>
      </c>
      <c r="F61" s="22">
        <f t="shared" si="6"/>
        <v>5704377558</v>
      </c>
      <c r="G61" s="22">
        <f t="shared" si="6"/>
        <v>4312807679</v>
      </c>
      <c r="H61" s="22">
        <f t="shared" si="6"/>
        <v>4383000625</v>
      </c>
      <c r="I61" s="22">
        <f t="shared" ref="I61" si="7">SUM(I47,I60)</f>
        <v>4420596058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25">
      <c r="A62" s="3"/>
      <c r="B62" s="22"/>
      <c r="C62" s="22"/>
      <c r="D62" s="22"/>
      <c r="E62" s="23"/>
      <c r="F62" s="21"/>
      <c r="G62" s="20"/>
      <c r="H62" s="22"/>
      <c r="I62" s="22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25">
      <c r="A63" s="3" t="s">
        <v>10</v>
      </c>
      <c r="B63" s="29">
        <f>SUM(B61,B38,B40)</f>
        <v>6601617147</v>
      </c>
      <c r="C63" s="29">
        <f>SUM(C61,C38,C40)-1</f>
        <v>8208621294</v>
      </c>
      <c r="D63" s="29">
        <f t="shared" ref="D63:E63" si="8">SUM(D61,D38,D40)</f>
        <v>11112256292</v>
      </c>
      <c r="E63" s="29">
        <f t="shared" si="8"/>
        <v>10506596712</v>
      </c>
      <c r="F63" s="29">
        <f>SUM(F61,F38,F40)-1</f>
        <v>10311182958</v>
      </c>
      <c r="G63" s="29">
        <f>SUM(G61,G38,G40)-1</f>
        <v>9443111751</v>
      </c>
      <c r="H63" s="29">
        <f>SUM(H61,H38,H40)</f>
        <v>9969068793</v>
      </c>
      <c r="I63" s="29">
        <f>SUM(I61,I38,I40)-1</f>
        <v>10313161183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25">
      <c r="B64" s="20"/>
      <c r="C64" s="20"/>
      <c r="D64" s="20"/>
      <c r="E64" s="21"/>
      <c r="F64" s="2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9" s="32" customFormat="1" x14ac:dyDescent="0.25">
      <c r="A65" s="31" t="s">
        <v>16</v>
      </c>
      <c r="B65" s="31">
        <f>B38/(B33/10)</f>
        <v>25.538506048982001</v>
      </c>
      <c r="C65" s="31">
        <f t="shared" ref="C65:I65" si="9">C38/(C33/10)</f>
        <v>25.538570663698977</v>
      </c>
      <c r="D65" s="31">
        <f t="shared" si="9"/>
        <v>28.165170446380063</v>
      </c>
      <c r="E65" s="31">
        <f t="shared" si="9"/>
        <v>30.597904939164579</v>
      </c>
      <c r="F65" s="31">
        <f t="shared" si="9"/>
        <v>32.06384548200068</v>
      </c>
      <c r="G65" s="31">
        <f t="shared" si="9"/>
        <v>34.492755012787867</v>
      </c>
      <c r="H65" s="31">
        <f t="shared" si="9"/>
        <v>32.954910690225432</v>
      </c>
      <c r="I65" s="31">
        <f t="shared" si="9"/>
        <v>33.88493967397288</v>
      </c>
    </row>
    <row r="67" spans="1:9" x14ac:dyDescent="0.25">
      <c r="A67" t="s">
        <v>104</v>
      </c>
      <c r="B67" t="str">
        <f>IF(B63=B29,"Balanced","Not Balanced")</f>
        <v>Balanced</v>
      </c>
      <c r="C67" t="str">
        <f t="shared" ref="C67:I67" si="10">IF(C63=C29,"Balanced","Not Balanced")</f>
        <v>Balanced</v>
      </c>
      <c r="D67" t="str">
        <f t="shared" si="10"/>
        <v>Balanced</v>
      </c>
      <c r="E67" t="str">
        <f t="shared" si="10"/>
        <v>Balanced</v>
      </c>
      <c r="F67" t="str">
        <f t="shared" si="10"/>
        <v>Balanced</v>
      </c>
      <c r="G67" t="str">
        <f t="shared" si="10"/>
        <v>Balanced</v>
      </c>
      <c r="H67" t="str">
        <f t="shared" si="10"/>
        <v>Balanced</v>
      </c>
      <c r="I67" t="str">
        <f t="shared" si="10"/>
        <v>Balanced</v>
      </c>
    </row>
    <row r="69" spans="1:9" x14ac:dyDescent="0.25">
      <c r="A69" t="s">
        <v>105</v>
      </c>
      <c r="B69" s="17">
        <f>(B29/B63)-1</f>
        <v>0</v>
      </c>
      <c r="C69" s="17">
        <f t="shared" ref="C69:G69" si="11">(C29/C63)-1</f>
        <v>0</v>
      </c>
      <c r="D69" s="17">
        <f t="shared" si="11"/>
        <v>0</v>
      </c>
      <c r="E69" s="17">
        <f t="shared" si="11"/>
        <v>0</v>
      </c>
      <c r="F69" s="17">
        <f t="shared" si="11"/>
        <v>0</v>
      </c>
      <c r="G69" s="17">
        <f t="shared" si="11"/>
        <v>0</v>
      </c>
    </row>
  </sheetData>
  <conditionalFormatting sqref="B67:I67">
    <cfRule type="cellIs" dxfId="1" priority="3" operator="equal">
      <formula>"Not Balanced"</formula>
    </cfRule>
    <cfRule type="cellIs" dxfId="0" priority="4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50"/>
  <sheetViews>
    <sheetView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D22" sqref="D22"/>
    </sheetView>
  </sheetViews>
  <sheetFormatPr defaultRowHeight="15" x14ac:dyDescent="0.25"/>
  <cols>
    <col min="1" max="1" width="42.5703125" customWidth="1"/>
    <col min="2" max="2" width="14.28515625" bestFit="1" customWidth="1"/>
    <col min="3" max="5" width="14.28515625" style="13" bestFit="1" customWidth="1"/>
    <col min="6" max="9" width="14.28515625" bestFit="1" customWidth="1"/>
  </cols>
  <sheetData>
    <row r="2" spans="1:11" ht="15.75" x14ac:dyDescent="0.25">
      <c r="A2" s="4" t="s">
        <v>56</v>
      </c>
      <c r="B2" s="4"/>
      <c r="C2" s="15"/>
      <c r="D2" s="15"/>
      <c r="E2" s="15"/>
      <c r="F2" s="4"/>
    </row>
    <row r="3" spans="1:11" ht="15.75" x14ac:dyDescent="0.25">
      <c r="A3" s="4" t="s">
        <v>11</v>
      </c>
      <c r="B3" s="4"/>
      <c r="C3" s="15"/>
      <c r="D3" s="15"/>
      <c r="E3" s="15"/>
      <c r="F3" s="4"/>
    </row>
    <row r="4" spans="1:11" ht="15.75" x14ac:dyDescent="0.25">
      <c r="A4" s="4" t="s">
        <v>1</v>
      </c>
      <c r="B4" s="4"/>
      <c r="C4" s="15"/>
      <c r="D4" s="15"/>
      <c r="E4" s="15"/>
      <c r="F4" s="4"/>
    </row>
    <row r="5" spans="1:11" ht="15.75" x14ac:dyDescent="0.25">
      <c r="A5" s="4"/>
      <c r="B5" s="10">
        <v>41090</v>
      </c>
      <c r="C5" s="14">
        <v>41455</v>
      </c>
      <c r="D5" s="14">
        <v>41820</v>
      </c>
      <c r="E5" s="14">
        <v>42185</v>
      </c>
      <c r="F5" s="10">
        <v>42551</v>
      </c>
      <c r="G5" s="10">
        <v>42916</v>
      </c>
      <c r="H5" s="10">
        <v>43281</v>
      </c>
      <c r="I5" s="47">
        <v>2019</v>
      </c>
    </row>
    <row r="6" spans="1:11" x14ac:dyDescent="0.25">
      <c r="A6" s="3" t="s">
        <v>69</v>
      </c>
      <c r="B6" s="20">
        <v>1367020938</v>
      </c>
      <c r="C6" s="21">
        <v>1446883344</v>
      </c>
      <c r="D6" s="21">
        <v>5055725129</v>
      </c>
      <c r="E6" s="21">
        <v>9182109019</v>
      </c>
      <c r="F6" s="20">
        <v>7994314012</v>
      </c>
      <c r="G6" s="20">
        <v>8642556150</v>
      </c>
      <c r="H6" s="20">
        <v>7384769136</v>
      </c>
      <c r="I6" s="20">
        <v>7140194813</v>
      </c>
      <c r="J6" s="20"/>
      <c r="K6" s="20"/>
    </row>
    <row r="7" spans="1:11" x14ac:dyDescent="0.25">
      <c r="A7" t="s">
        <v>70</v>
      </c>
      <c r="B7" s="33">
        <v>788956639</v>
      </c>
      <c r="C7" s="34">
        <v>815862827</v>
      </c>
      <c r="D7" s="34">
        <v>3901712993</v>
      </c>
      <c r="E7" s="34">
        <v>7527721229</v>
      </c>
      <c r="F7" s="33">
        <v>6492895642</v>
      </c>
      <c r="G7" s="33">
        <v>6889320961</v>
      </c>
      <c r="H7" s="20">
        <v>5832546927</v>
      </c>
      <c r="I7" s="20">
        <v>5827997744</v>
      </c>
      <c r="J7" s="20"/>
      <c r="K7" s="20"/>
    </row>
    <row r="8" spans="1:11" x14ac:dyDescent="0.25">
      <c r="A8" s="3" t="s">
        <v>12</v>
      </c>
      <c r="B8" s="22">
        <f>B6-B7</f>
        <v>578064299</v>
      </c>
      <c r="C8" s="23">
        <f t="shared" ref="C8:I8" si="0">C6-C7</f>
        <v>631020517</v>
      </c>
      <c r="D8" s="23">
        <f t="shared" si="0"/>
        <v>1154012136</v>
      </c>
      <c r="E8" s="23">
        <f t="shared" si="0"/>
        <v>1654387790</v>
      </c>
      <c r="F8" s="22">
        <f t="shared" si="0"/>
        <v>1501418370</v>
      </c>
      <c r="G8" s="22">
        <f t="shared" si="0"/>
        <v>1753235189</v>
      </c>
      <c r="H8" s="22">
        <f t="shared" si="0"/>
        <v>1552222209</v>
      </c>
      <c r="I8" s="22">
        <f t="shared" si="0"/>
        <v>1312197069</v>
      </c>
      <c r="J8" s="20"/>
      <c r="K8" s="20"/>
    </row>
    <row r="9" spans="1:11" x14ac:dyDescent="0.25">
      <c r="A9" s="3"/>
      <c r="B9" s="22"/>
      <c r="C9" s="23"/>
      <c r="D9" s="23"/>
      <c r="E9" s="23"/>
      <c r="F9" s="22"/>
      <c r="G9" s="22"/>
      <c r="H9" s="20"/>
      <c r="I9" s="20"/>
      <c r="J9" s="20"/>
      <c r="K9" s="20"/>
    </row>
    <row r="10" spans="1:11" x14ac:dyDescent="0.25">
      <c r="A10" s="3" t="s">
        <v>71</v>
      </c>
      <c r="B10" s="22"/>
      <c r="C10" s="23"/>
      <c r="D10" s="23"/>
      <c r="E10" s="23"/>
      <c r="F10" s="22"/>
      <c r="G10" s="22"/>
      <c r="H10" s="20"/>
      <c r="I10" s="20"/>
      <c r="J10" s="20"/>
      <c r="K10" s="20"/>
    </row>
    <row r="11" spans="1:11" x14ac:dyDescent="0.25">
      <c r="A11" t="s">
        <v>72</v>
      </c>
      <c r="B11" s="28">
        <v>41929805</v>
      </c>
      <c r="C11" s="21">
        <v>49462964</v>
      </c>
      <c r="D11" s="21">
        <v>158101913</v>
      </c>
      <c r="E11" s="21">
        <v>120265275</v>
      </c>
      <c r="F11" s="20">
        <v>122581630</v>
      </c>
      <c r="G11" s="20">
        <v>163660120</v>
      </c>
      <c r="H11" s="20">
        <v>200782071</v>
      </c>
      <c r="I11" s="20">
        <v>173614731</v>
      </c>
      <c r="J11" s="20"/>
      <c r="K11" s="20"/>
    </row>
    <row r="12" spans="1:11" x14ac:dyDescent="0.25">
      <c r="A12" t="s">
        <v>32</v>
      </c>
      <c r="B12" s="28">
        <v>284364352</v>
      </c>
      <c r="C12" s="21">
        <v>277391468</v>
      </c>
      <c r="D12" s="21">
        <v>501075374</v>
      </c>
      <c r="E12" s="21">
        <v>439300800</v>
      </c>
      <c r="F12" s="20">
        <v>536620602</v>
      </c>
      <c r="G12" s="20">
        <v>372169002</v>
      </c>
      <c r="H12" s="20">
        <v>365281173</v>
      </c>
      <c r="I12" s="20">
        <v>375662195</v>
      </c>
      <c r="J12" s="20"/>
      <c r="K12" s="20"/>
    </row>
    <row r="13" spans="1:11" x14ac:dyDescent="0.25">
      <c r="A13" s="3" t="s">
        <v>13</v>
      </c>
      <c r="B13" s="29">
        <f>B8-B11-B12</f>
        <v>251770142</v>
      </c>
      <c r="C13" s="35">
        <f t="shared" ref="C13:I13" si="1">C8-C11-C12</f>
        <v>304166085</v>
      </c>
      <c r="D13" s="35">
        <f t="shared" si="1"/>
        <v>494834849</v>
      </c>
      <c r="E13" s="35">
        <f t="shared" si="1"/>
        <v>1094821715</v>
      </c>
      <c r="F13" s="29">
        <f t="shared" si="1"/>
        <v>842216138</v>
      </c>
      <c r="G13" s="29">
        <f t="shared" si="1"/>
        <v>1217406067</v>
      </c>
      <c r="H13" s="29">
        <f t="shared" si="1"/>
        <v>986158965</v>
      </c>
      <c r="I13" s="29">
        <f t="shared" si="1"/>
        <v>762920143</v>
      </c>
      <c r="J13" s="20"/>
      <c r="K13" s="20"/>
    </row>
    <row r="14" spans="1:11" x14ac:dyDescent="0.25">
      <c r="A14" t="s">
        <v>73</v>
      </c>
      <c r="B14" s="28">
        <v>29744465</v>
      </c>
      <c r="C14" s="24">
        <v>17515350</v>
      </c>
      <c r="D14" s="24">
        <v>45482381</v>
      </c>
      <c r="E14" s="24">
        <v>23595135</v>
      </c>
      <c r="F14" s="36">
        <v>5801527</v>
      </c>
      <c r="G14" s="36">
        <v>2365447</v>
      </c>
      <c r="H14" s="20">
        <v>24253990</v>
      </c>
      <c r="I14" s="20">
        <v>40523698</v>
      </c>
      <c r="J14" s="20"/>
      <c r="K14" s="20"/>
    </row>
    <row r="15" spans="1:11" x14ac:dyDescent="0.25">
      <c r="A15" t="s">
        <v>80</v>
      </c>
      <c r="B15" s="28"/>
      <c r="C15" s="24"/>
      <c r="D15" s="37">
        <v>0</v>
      </c>
      <c r="E15" s="24">
        <v>77780972</v>
      </c>
      <c r="F15" s="36">
        <v>69159486</v>
      </c>
      <c r="G15" s="36">
        <v>42696087</v>
      </c>
      <c r="H15" s="20">
        <v>4688473</v>
      </c>
      <c r="I15" s="20">
        <v>-260236290</v>
      </c>
      <c r="J15" s="20"/>
      <c r="K15" s="20"/>
    </row>
    <row r="16" spans="1:11" x14ac:dyDescent="0.25">
      <c r="A16" s="3" t="s">
        <v>74</v>
      </c>
      <c r="B16" s="22">
        <f>B13+B14</f>
        <v>281514607</v>
      </c>
      <c r="C16" s="23">
        <f t="shared" ref="C16" si="2">C13+C14</f>
        <v>321681435</v>
      </c>
      <c r="D16" s="23">
        <f>D13+D14+D15</f>
        <v>540317230</v>
      </c>
      <c r="E16" s="22">
        <f>E13+E14+E15</f>
        <v>1196197822</v>
      </c>
      <c r="F16" s="22">
        <f>F13+F14+F15</f>
        <v>917177151</v>
      </c>
      <c r="G16" s="22">
        <f>G13+G14+G15</f>
        <v>1262467601</v>
      </c>
      <c r="H16" s="22">
        <f>H13+H14-H15</f>
        <v>1005724482</v>
      </c>
      <c r="I16" s="22">
        <f>I13+I14-I15</f>
        <v>1063680131</v>
      </c>
      <c r="J16" s="20"/>
      <c r="K16" s="20"/>
    </row>
    <row r="17" spans="1:13" x14ac:dyDescent="0.25">
      <c r="A17" t="s">
        <v>75</v>
      </c>
      <c r="B17" s="38">
        <v>0</v>
      </c>
      <c r="C17" s="39">
        <v>13639001</v>
      </c>
      <c r="D17" s="39">
        <v>12164528</v>
      </c>
      <c r="E17" s="39">
        <v>53257946</v>
      </c>
      <c r="F17" s="38">
        <v>43675102</v>
      </c>
      <c r="G17" s="38">
        <v>66546076</v>
      </c>
      <c r="H17" s="20">
        <v>56463071</v>
      </c>
      <c r="I17" s="20">
        <v>59222863</v>
      </c>
      <c r="J17" s="20"/>
      <c r="K17" s="20"/>
      <c r="L17" s="1"/>
      <c r="M17" s="1"/>
    </row>
    <row r="18" spans="1:13" x14ac:dyDescent="0.25">
      <c r="A18" s="3" t="s">
        <v>79</v>
      </c>
      <c r="B18" s="40">
        <f>B16-B17</f>
        <v>281514607</v>
      </c>
      <c r="C18" s="40">
        <f t="shared" ref="C18:I18" si="3">C16-C17</f>
        <v>308042434</v>
      </c>
      <c r="D18" s="40">
        <f t="shared" si="3"/>
        <v>528152702</v>
      </c>
      <c r="E18" s="40">
        <f t="shared" si="3"/>
        <v>1142939876</v>
      </c>
      <c r="F18" s="40">
        <f t="shared" si="3"/>
        <v>873502049</v>
      </c>
      <c r="G18" s="40">
        <f>G16-G17</f>
        <v>1195921525</v>
      </c>
      <c r="H18" s="40">
        <f t="shared" si="3"/>
        <v>949261411</v>
      </c>
      <c r="I18" s="40">
        <f t="shared" si="3"/>
        <v>1004457268</v>
      </c>
      <c r="J18" s="20"/>
      <c r="K18" s="20"/>
    </row>
    <row r="19" spans="1:13" x14ac:dyDescent="0.25">
      <c r="A19" s="3" t="s">
        <v>76</v>
      </c>
      <c r="B19" s="29">
        <f>SUM(B20:B21)</f>
        <v>8181350</v>
      </c>
      <c r="C19" s="35">
        <f>SUM(C20:C21)</f>
        <v>64876504</v>
      </c>
      <c r="D19" s="35">
        <f t="shared" ref="D19:I19" si="4">SUM(D20:D21)</f>
        <v>78867258</v>
      </c>
      <c r="E19" s="35">
        <f t="shared" si="4"/>
        <v>120514994</v>
      </c>
      <c r="F19" s="29">
        <f t="shared" si="4"/>
        <v>132393649</v>
      </c>
      <c r="G19" s="29">
        <f t="shared" si="4"/>
        <v>246026743</v>
      </c>
      <c r="H19" s="29">
        <f t="shared" si="4"/>
        <v>247503719</v>
      </c>
      <c r="I19" s="29">
        <f t="shared" si="4"/>
        <v>275409216</v>
      </c>
      <c r="J19" s="20"/>
      <c r="K19" s="20"/>
    </row>
    <row r="20" spans="1:13" x14ac:dyDescent="0.25">
      <c r="A20" t="s">
        <v>77</v>
      </c>
      <c r="B20" s="36">
        <v>8181350</v>
      </c>
      <c r="C20" s="24">
        <v>64876504</v>
      </c>
      <c r="D20" s="37">
        <v>78867258</v>
      </c>
      <c r="E20" s="37">
        <v>111137393</v>
      </c>
      <c r="F20" s="28">
        <v>124564252</v>
      </c>
      <c r="G20" s="28">
        <v>237487526</v>
      </c>
      <c r="H20" s="20">
        <v>248441414</v>
      </c>
      <c r="I20" s="20">
        <v>223361958</v>
      </c>
      <c r="J20" s="20"/>
      <c r="K20" s="20"/>
    </row>
    <row r="21" spans="1:13" x14ac:dyDescent="0.25">
      <c r="A21" t="s">
        <v>78</v>
      </c>
      <c r="B21" s="28" t="s">
        <v>34</v>
      </c>
      <c r="C21" s="24" t="s">
        <v>34</v>
      </c>
      <c r="D21" s="21" t="s">
        <v>34</v>
      </c>
      <c r="E21" s="21">
        <v>9377601</v>
      </c>
      <c r="F21" s="20">
        <v>7829397</v>
      </c>
      <c r="G21" s="20">
        <v>8539217</v>
      </c>
      <c r="H21" s="20">
        <v>-937695</v>
      </c>
      <c r="I21" s="20">
        <v>52047258</v>
      </c>
      <c r="J21" s="20"/>
      <c r="K21" s="20"/>
    </row>
    <row r="22" spans="1:13" s="3" customFormat="1" x14ac:dyDescent="0.25">
      <c r="A22" s="3" t="s">
        <v>17</v>
      </c>
      <c r="B22" s="41">
        <f>B18-B19</f>
        <v>273333257</v>
      </c>
      <c r="C22" s="42">
        <f t="shared" ref="C22:I22" si="5">C18-C19</f>
        <v>243165930</v>
      </c>
      <c r="D22" s="42">
        <f t="shared" si="5"/>
        <v>449285444</v>
      </c>
      <c r="E22" s="42">
        <f>E18-E19</f>
        <v>1022424882</v>
      </c>
      <c r="F22" s="41">
        <f t="shared" si="5"/>
        <v>741108400</v>
      </c>
      <c r="G22" s="41">
        <f t="shared" si="5"/>
        <v>949894782</v>
      </c>
      <c r="H22" s="41">
        <f t="shared" si="5"/>
        <v>701757692</v>
      </c>
      <c r="I22" s="41">
        <f t="shared" si="5"/>
        <v>729048052</v>
      </c>
      <c r="J22" s="22"/>
      <c r="K22" s="22"/>
    </row>
    <row r="23" spans="1:13" x14ac:dyDescent="0.25">
      <c r="A23" s="3"/>
      <c r="B23" s="40"/>
      <c r="C23" s="43"/>
      <c r="D23" s="43"/>
      <c r="E23" s="43"/>
      <c r="F23" s="40"/>
      <c r="G23" s="40"/>
      <c r="H23" s="40"/>
      <c r="I23" s="40"/>
      <c r="J23" s="20"/>
      <c r="K23" s="20"/>
    </row>
    <row r="24" spans="1:13" x14ac:dyDescent="0.25">
      <c r="A24" s="3"/>
      <c r="B24" s="40"/>
      <c r="C24" s="43"/>
      <c r="D24" s="43"/>
      <c r="E24" s="43"/>
      <c r="F24" s="40"/>
      <c r="G24" s="40"/>
      <c r="H24" s="20"/>
      <c r="I24" s="20"/>
      <c r="J24" s="20"/>
      <c r="K24" s="20"/>
    </row>
    <row r="25" spans="1:13" x14ac:dyDescent="0.25">
      <c r="A25" s="3"/>
      <c r="B25" s="20"/>
      <c r="C25" s="21"/>
      <c r="D25" s="21"/>
      <c r="E25" s="21"/>
      <c r="F25" s="20"/>
      <c r="G25" s="20"/>
      <c r="H25" s="20"/>
      <c r="I25" s="20"/>
      <c r="J25" s="20"/>
      <c r="K25" s="20"/>
    </row>
    <row r="26" spans="1:13" s="32" customFormat="1" x14ac:dyDescent="0.25">
      <c r="A26" s="31" t="s">
        <v>14</v>
      </c>
      <c r="B26" s="44">
        <f>B22/('1'!B33/10)</f>
        <v>2.601711961850008</v>
      </c>
      <c r="C26" s="44">
        <f>C22/('1'!C33/10)</f>
        <v>2.1308288788797562</v>
      </c>
      <c r="D26" s="44">
        <f>D22/('1'!D33/10)</f>
        <v>3.9370252195096302</v>
      </c>
      <c r="E26" s="44">
        <f>E22/('1'!E33/10)</f>
        <v>7.6794427582228648</v>
      </c>
      <c r="F26" s="44">
        <f>F22/('1'!F33/10)</f>
        <v>5.4043418023463037</v>
      </c>
      <c r="G26" s="44">
        <f>G22/('1'!G33/10)</f>
        <v>6.7251093466555361</v>
      </c>
      <c r="H26" s="44">
        <f>H22/('1'!H33/10)</f>
        <v>4.3581901874570601</v>
      </c>
      <c r="I26" s="44">
        <f>I22/('1'!I33/10)</f>
        <v>4.3958000121446323</v>
      </c>
    </row>
    <row r="27" spans="1:13" x14ac:dyDescent="0.25">
      <c r="A27" s="12" t="s">
        <v>38</v>
      </c>
      <c r="B27" s="12"/>
      <c r="C27" s="12"/>
    </row>
    <row r="50" spans="1:2" x14ac:dyDescent="0.25">
      <c r="A50" s="8"/>
      <c r="B5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W51"/>
  <sheetViews>
    <sheetView tabSelected="1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53" sqref="B53"/>
    </sheetView>
  </sheetViews>
  <sheetFormatPr defaultRowHeight="15" x14ac:dyDescent="0.25"/>
  <cols>
    <col min="1" max="1" width="47.7109375" customWidth="1"/>
    <col min="2" max="2" width="15" bestFit="1" customWidth="1"/>
    <col min="3" max="3" width="14.7109375" bestFit="1" customWidth="1"/>
    <col min="4" max="9" width="15" bestFit="1" customWidth="1"/>
  </cols>
  <sheetData>
    <row r="2" spans="1:23" ht="15.75" x14ac:dyDescent="0.25">
      <c r="A2" s="4" t="s">
        <v>56</v>
      </c>
      <c r="B2" s="4"/>
      <c r="C2" s="4"/>
      <c r="D2" s="4"/>
      <c r="E2" s="4"/>
    </row>
    <row r="3" spans="1:23" ht="15.75" x14ac:dyDescent="0.25">
      <c r="A3" s="4" t="s">
        <v>11</v>
      </c>
      <c r="B3" s="4"/>
      <c r="C3" s="4"/>
      <c r="D3" s="4"/>
      <c r="E3" s="4"/>
    </row>
    <row r="4" spans="1:23" ht="15.75" x14ac:dyDescent="0.25">
      <c r="A4" s="4" t="s">
        <v>1</v>
      </c>
      <c r="B4" s="4"/>
      <c r="C4" s="4"/>
      <c r="D4" s="4"/>
      <c r="E4" s="4"/>
    </row>
    <row r="5" spans="1:23" ht="15.75" x14ac:dyDescent="0.25">
      <c r="A5" s="4"/>
      <c r="B5" s="10">
        <v>41090</v>
      </c>
      <c r="C5" s="14">
        <v>41455</v>
      </c>
      <c r="D5" s="14">
        <v>41820</v>
      </c>
      <c r="E5" s="14">
        <v>42185</v>
      </c>
      <c r="F5" s="10">
        <v>42551</v>
      </c>
      <c r="G5" s="10">
        <v>42916</v>
      </c>
      <c r="H5" s="10">
        <v>43281</v>
      </c>
      <c r="I5" s="47">
        <v>2019</v>
      </c>
    </row>
    <row r="6" spans="1:23" x14ac:dyDescent="0.25">
      <c r="A6" s="3" t="s">
        <v>20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x14ac:dyDescent="0.25">
      <c r="A7" t="s">
        <v>81</v>
      </c>
      <c r="B7" s="20">
        <v>1364390314</v>
      </c>
      <c r="C7" s="20">
        <v>1318404695</v>
      </c>
      <c r="D7" s="20">
        <v>4406364441</v>
      </c>
      <c r="E7" s="20">
        <v>9153803599</v>
      </c>
      <c r="F7" s="20">
        <v>7967490097</v>
      </c>
      <c r="G7" s="20">
        <v>8817829593</v>
      </c>
      <c r="H7" s="20">
        <v>6865590903</v>
      </c>
      <c r="I7" s="20">
        <v>7277351035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x14ac:dyDescent="0.25">
      <c r="A8" s="11" t="s">
        <v>82</v>
      </c>
      <c r="B8" s="20">
        <v>-515651395</v>
      </c>
      <c r="C8" s="20">
        <v>-568240803</v>
      </c>
      <c r="D8" s="20">
        <v>-1660695572</v>
      </c>
      <c r="E8" s="20">
        <v>-8022304075</v>
      </c>
      <c r="F8" s="20">
        <v>-6011809187</v>
      </c>
      <c r="G8" s="20">
        <v>-6178576102</v>
      </c>
      <c r="H8" s="20">
        <v>-5705094758</v>
      </c>
      <c r="I8" s="20">
        <v>-5529352138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x14ac:dyDescent="0.25">
      <c r="A9" t="s">
        <v>83</v>
      </c>
      <c r="B9" s="20">
        <v>-579931724</v>
      </c>
      <c r="C9" s="20">
        <v>-26380042</v>
      </c>
      <c r="D9" s="20">
        <v>-416178586</v>
      </c>
      <c r="E9" s="20">
        <v>-394160945</v>
      </c>
      <c r="F9" s="20">
        <v>-174691996</v>
      </c>
      <c r="G9" s="20">
        <v>-96335476</v>
      </c>
      <c r="H9" s="20">
        <v>-180503086</v>
      </c>
      <c r="I9" s="20">
        <v>-336970445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25">
      <c r="A10" t="s">
        <v>93</v>
      </c>
      <c r="B10" s="26" t="s">
        <v>34</v>
      </c>
      <c r="C10" s="26" t="s">
        <v>34</v>
      </c>
      <c r="D10" s="26" t="s">
        <v>34</v>
      </c>
      <c r="E10" s="20">
        <v>23222296</v>
      </c>
      <c r="F10" s="20">
        <v>3934169</v>
      </c>
      <c r="G10" s="20">
        <v>7104426</v>
      </c>
      <c r="H10" s="20">
        <v>38723313</v>
      </c>
      <c r="I10" s="20">
        <v>221849560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x14ac:dyDescent="0.25">
      <c r="A11" s="11" t="s">
        <v>84</v>
      </c>
      <c r="B11" s="20">
        <v>29744465</v>
      </c>
      <c r="C11" s="20">
        <v>17515350</v>
      </c>
      <c r="D11" s="20">
        <v>45482381</v>
      </c>
      <c r="E11" s="20" t="s">
        <v>34</v>
      </c>
      <c r="F11" s="26" t="s">
        <v>34</v>
      </c>
      <c r="G11" s="26" t="s">
        <v>34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x14ac:dyDescent="0.25">
      <c r="A12" s="11" t="s">
        <v>94</v>
      </c>
      <c r="B12" s="26" t="s">
        <v>34</v>
      </c>
      <c r="C12" s="26" t="s">
        <v>34</v>
      </c>
      <c r="D12" s="26" t="s">
        <v>34</v>
      </c>
      <c r="E12" s="20">
        <v>-12164528</v>
      </c>
      <c r="F12" s="26" t="s">
        <v>34</v>
      </c>
      <c r="G12" s="20">
        <v>-37893509</v>
      </c>
      <c r="H12" s="20">
        <v>-29390327</v>
      </c>
      <c r="I12" s="20">
        <v>-50657103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x14ac:dyDescent="0.25">
      <c r="A13" s="11" t="s">
        <v>95</v>
      </c>
      <c r="B13" s="26" t="s">
        <v>34</v>
      </c>
      <c r="C13" s="26" t="s">
        <v>34</v>
      </c>
      <c r="D13" s="26" t="s">
        <v>34</v>
      </c>
      <c r="E13" s="20">
        <v>-101119635</v>
      </c>
      <c r="F13" s="20">
        <v>-123155260</v>
      </c>
      <c r="G13" s="20">
        <v>-218635673</v>
      </c>
      <c r="H13" s="20">
        <v>-216376140</v>
      </c>
      <c r="I13" s="20">
        <v>-173971586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x14ac:dyDescent="0.25">
      <c r="A14" t="s">
        <v>85</v>
      </c>
      <c r="B14" s="20">
        <v>-284364352</v>
      </c>
      <c r="C14" s="20">
        <v>-277391468</v>
      </c>
      <c r="D14" s="20">
        <v>-501075374</v>
      </c>
      <c r="E14" s="20">
        <v>-443027960</v>
      </c>
      <c r="F14" s="20">
        <v>-536620602</v>
      </c>
      <c r="G14" s="20">
        <v>-371195269</v>
      </c>
      <c r="H14" s="20">
        <v>-365281173</v>
      </c>
      <c r="I14" s="20">
        <v>-375662195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25">
      <c r="A15" s="3" t="s">
        <v>21</v>
      </c>
      <c r="B15" s="22">
        <f>SUM(B7:B14)</f>
        <v>14187308</v>
      </c>
      <c r="C15" s="22">
        <f>SUM(C7:C14)</f>
        <v>463907732</v>
      </c>
      <c r="D15" s="22">
        <f>SUM(D7:D14)</f>
        <v>1873897290</v>
      </c>
      <c r="E15" s="22">
        <f>SUM(E7:E14)</f>
        <v>204248752</v>
      </c>
      <c r="F15" s="22">
        <f>SUM(F7:F14)-1</f>
        <v>1125147220</v>
      </c>
      <c r="G15" s="22">
        <f>SUM(G7:G14)</f>
        <v>1922297990</v>
      </c>
      <c r="H15" s="22">
        <f>SUM(H7:H14)</f>
        <v>407668732</v>
      </c>
      <c r="I15" s="22">
        <f>SUM(I7:I14)</f>
        <v>1032587128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x14ac:dyDescent="0.25">
      <c r="A17" s="3" t="s">
        <v>22</v>
      </c>
      <c r="B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30" x14ac:dyDescent="0.25">
      <c r="A18" s="6" t="s">
        <v>86</v>
      </c>
      <c r="B18" s="20">
        <v>-1293284163</v>
      </c>
      <c r="C18" s="20">
        <v>-892180391</v>
      </c>
      <c r="D18" s="20">
        <v>-455793449</v>
      </c>
      <c r="E18" s="20">
        <v>-243679080</v>
      </c>
      <c r="F18" s="20">
        <v>-233198196</v>
      </c>
      <c r="G18" s="20">
        <v>-258774374</v>
      </c>
      <c r="H18" s="20">
        <v>-131769800</v>
      </c>
      <c r="I18" s="20">
        <v>-40741030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25">
      <c r="A19" s="6" t="s">
        <v>87</v>
      </c>
      <c r="B19" s="20">
        <v>-27001304</v>
      </c>
      <c r="C19" s="20">
        <v>-876820813</v>
      </c>
      <c r="D19" s="26" t="s">
        <v>34</v>
      </c>
      <c r="E19" s="20">
        <v>112032027</v>
      </c>
      <c r="F19" s="20">
        <v>-16223666</v>
      </c>
      <c r="G19" s="26" t="s">
        <v>34</v>
      </c>
      <c r="H19" s="20">
        <v>7782046</v>
      </c>
      <c r="I19" s="20">
        <v>20318790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x14ac:dyDescent="0.25">
      <c r="A20" t="s">
        <v>88</v>
      </c>
      <c r="B20" s="20">
        <v>-61742189</v>
      </c>
      <c r="C20" s="20">
        <v>-7986864</v>
      </c>
      <c r="D20" s="20">
        <v>10251550</v>
      </c>
      <c r="E20" s="20">
        <v>-2996539</v>
      </c>
      <c r="F20" s="20">
        <v>-1603768</v>
      </c>
      <c r="G20" s="26" t="s">
        <v>34</v>
      </c>
      <c r="H20" s="26" t="s">
        <v>34</v>
      </c>
      <c r="I20" s="2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25">
      <c r="A21" t="s">
        <v>39</v>
      </c>
      <c r="B21" s="26" t="s">
        <v>34</v>
      </c>
      <c r="C21" s="26">
        <v>-276231</v>
      </c>
      <c r="D21" s="20">
        <v>-172130</v>
      </c>
      <c r="E21" s="26" t="s">
        <v>34</v>
      </c>
      <c r="F21" s="26" t="s">
        <v>34</v>
      </c>
      <c r="G21" s="26" t="s">
        <v>34</v>
      </c>
      <c r="H21" s="26" t="s">
        <v>34</v>
      </c>
      <c r="I21" s="2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25">
      <c r="A22" t="s">
        <v>91</v>
      </c>
      <c r="B22" s="26" t="s">
        <v>34</v>
      </c>
      <c r="C22" s="26"/>
      <c r="D22" s="20">
        <v>-107300</v>
      </c>
      <c r="E22" s="20">
        <v>-84662</v>
      </c>
      <c r="F22" s="20">
        <v>-415350</v>
      </c>
      <c r="G22" s="26" t="s">
        <v>34</v>
      </c>
      <c r="H22" s="26" t="s">
        <v>34</v>
      </c>
      <c r="I22" s="2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x14ac:dyDescent="0.25">
      <c r="A23" t="s">
        <v>96</v>
      </c>
      <c r="B23" s="26" t="s">
        <v>34</v>
      </c>
      <c r="C23" s="26" t="s">
        <v>34</v>
      </c>
      <c r="D23" s="26" t="s">
        <v>34</v>
      </c>
      <c r="E23" s="26" t="s">
        <v>34</v>
      </c>
      <c r="F23" s="26" t="s">
        <v>34</v>
      </c>
      <c r="G23" s="26" t="s">
        <v>34</v>
      </c>
      <c r="H23" s="26" t="s">
        <v>34</v>
      </c>
      <c r="I23" s="2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25">
      <c r="A24" t="s">
        <v>97</v>
      </c>
      <c r="B24" s="26" t="s">
        <v>34</v>
      </c>
      <c r="C24" s="26" t="s">
        <v>34</v>
      </c>
      <c r="D24" s="26" t="s">
        <v>34</v>
      </c>
      <c r="E24" s="20">
        <v>-67919695</v>
      </c>
      <c r="F24" s="20">
        <v>1700000</v>
      </c>
      <c r="G24" s="20">
        <v>225000</v>
      </c>
      <c r="H24" s="26" t="s">
        <v>34</v>
      </c>
      <c r="I24" s="2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25">
      <c r="A25" t="s">
        <v>98</v>
      </c>
      <c r="B25" s="26" t="s">
        <v>34</v>
      </c>
      <c r="C25" s="26" t="s">
        <v>34</v>
      </c>
      <c r="D25" s="26" t="s">
        <v>34</v>
      </c>
      <c r="E25" s="20">
        <v>4100000</v>
      </c>
      <c r="F25" s="20">
        <v>30012500</v>
      </c>
      <c r="G25" s="26" t="s">
        <v>34</v>
      </c>
      <c r="H25" s="26" t="s">
        <v>34</v>
      </c>
      <c r="I25" s="2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x14ac:dyDescent="0.25">
      <c r="A26" t="s">
        <v>118</v>
      </c>
      <c r="B26" s="26"/>
      <c r="C26" s="26"/>
      <c r="D26" s="26"/>
      <c r="E26" s="20"/>
      <c r="F26" s="20"/>
      <c r="G26" s="26"/>
      <c r="H26" s="26">
        <v>-63039462</v>
      </c>
      <c r="I26" s="26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25">
      <c r="A27" t="s">
        <v>99</v>
      </c>
      <c r="B27" s="26" t="s">
        <v>34</v>
      </c>
      <c r="C27" s="26" t="s">
        <v>34</v>
      </c>
      <c r="D27" s="26" t="s">
        <v>34</v>
      </c>
      <c r="E27" s="36">
        <v>53900000</v>
      </c>
      <c r="F27" s="36">
        <v>-73792926</v>
      </c>
      <c r="G27" s="20">
        <v>-8550890</v>
      </c>
      <c r="H27" s="26">
        <v>15918559</v>
      </c>
      <c r="I27" s="26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25">
      <c r="A28" t="s">
        <v>103</v>
      </c>
      <c r="B28" s="26" t="s">
        <v>34</v>
      </c>
      <c r="C28" s="26" t="s">
        <v>34</v>
      </c>
      <c r="D28" s="26" t="s">
        <v>34</v>
      </c>
      <c r="E28" s="26" t="s">
        <v>34</v>
      </c>
      <c r="F28" s="26" t="s">
        <v>34</v>
      </c>
      <c r="G28" s="20">
        <v>56034724</v>
      </c>
      <c r="H28" s="20">
        <v>-407893465</v>
      </c>
      <c r="I28" s="20">
        <v>58129624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x14ac:dyDescent="0.25">
      <c r="A29" t="s">
        <v>106</v>
      </c>
      <c r="B29" s="20">
        <v>-10190879</v>
      </c>
      <c r="C29" s="26">
        <v>0</v>
      </c>
      <c r="D29" s="26"/>
      <c r="E29" s="26"/>
      <c r="F29" s="2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25">
      <c r="A30" t="s">
        <v>107</v>
      </c>
      <c r="B30" s="20">
        <v>-9214908</v>
      </c>
      <c r="C30" s="26">
        <v>0</v>
      </c>
      <c r="D30" s="26"/>
      <c r="E30" s="26"/>
      <c r="F30" s="26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25">
      <c r="A31" s="3" t="s">
        <v>23</v>
      </c>
      <c r="B31" s="29">
        <f>SUM(B18:B30)</f>
        <v>-1401433443</v>
      </c>
      <c r="C31" s="29">
        <f>SUM(C18:C30)</f>
        <v>-1777264299</v>
      </c>
      <c r="D31" s="29">
        <f>SUM(D18:D27)</f>
        <v>-445821329</v>
      </c>
      <c r="E31" s="29">
        <f>SUM(E18:E27)</f>
        <v>-144647949</v>
      </c>
      <c r="F31" s="29">
        <f>SUM(F18:F27)</f>
        <v>-293521406</v>
      </c>
      <c r="G31" s="29">
        <f>SUM(G18:G28)</f>
        <v>-211065540</v>
      </c>
      <c r="H31" s="29">
        <f>SUM(H18:H28)</f>
        <v>-579002122</v>
      </c>
      <c r="I31" s="29">
        <f>SUM(I18:I28)</f>
        <v>37707384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x14ac:dyDescent="0.25">
      <c r="B32" s="20"/>
      <c r="C32" s="20"/>
      <c r="D32" s="20"/>
      <c r="E32" s="20"/>
      <c r="F32" s="2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25">
      <c r="A33" s="3" t="s">
        <v>24</v>
      </c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25">
      <c r="A34" t="s">
        <v>89</v>
      </c>
      <c r="B34" s="20">
        <v>58246317</v>
      </c>
      <c r="C34" s="20">
        <v>946632508</v>
      </c>
      <c r="D34" s="20">
        <v>-174589914</v>
      </c>
      <c r="E34" s="20">
        <v>1129562351</v>
      </c>
      <c r="F34" s="21">
        <v>845660820</v>
      </c>
      <c r="G34" s="21">
        <v>386204958</v>
      </c>
      <c r="H34" s="20">
        <v>482040108</v>
      </c>
      <c r="I34" s="20">
        <v>-395239059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x14ac:dyDescent="0.25">
      <c r="A35" t="s">
        <v>90</v>
      </c>
      <c r="B35" s="20">
        <v>465828436</v>
      </c>
      <c r="C35" s="20">
        <v>71196201</v>
      </c>
      <c r="D35" s="20">
        <v>-550080262</v>
      </c>
      <c r="E35" s="20">
        <v>-493621443</v>
      </c>
      <c r="F35" s="21">
        <v>-825235138</v>
      </c>
      <c r="G35" s="21">
        <v>-638914195</v>
      </c>
      <c r="H35" s="20">
        <v>-498657095</v>
      </c>
      <c r="I35" s="20">
        <v>-19785595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25">
      <c r="A36" t="s">
        <v>92</v>
      </c>
      <c r="B36" s="26" t="s">
        <v>34</v>
      </c>
      <c r="C36" s="26" t="s">
        <v>34</v>
      </c>
      <c r="D36" s="20">
        <v>335957637</v>
      </c>
      <c r="E36" s="20">
        <v>-329733319</v>
      </c>
      <c r="F36" s="21">
        <v>-120000</v>
      </c>
      <c r="G36" s="21">
        <v>-20000</v>
      </c>
      <c r="H36" s="26" t="s">
        <v>34</v>
      </c>
      <c r="I36" s="26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25">
      <c r="A37" s="7" t="s">
        <v>108</v>
      </c>
      <c r="B37" s="20">
        <v>375919000</v>
      </c>
      <c r="C37" s="26">
        <v>213251912</v>
      </c>
      <c r="D37" s="20">
        <v>23537472</v>
      </c>
      <c r="E37" s="26" t="s">
        <v>34</v>
      </c>
      <c r="F37" s="26" t="s">
        <v>34</v>
      </c>
      <c r="G37" s="26" t="s">
        <v>34</v>
      </c>
      <c r="H37" s="26" t="s">
        <v>34</v>
      </c>
      <c r="I37" s="26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25">
      <c r="A38" s="7" t="s">
        <v>100</v>
      </c>
      <c r="B38" s="26" t="s">
        <v>34</v>
      </c>
      <c r="C38" s="26" t="s">
        <v>34</v>
      </c>
      <c r="D38" s="26" t="s">
        <v>34</v>
      </c>
      <c r="E38" s="20">
        <v>-437136022</v>
      </c>
      <c r="F38" s="21">
        <v>-535835746</v>
      </c>
      <c r="G38" s="21">
        <v>-1003189074</v>
      </c>
      <c r="H38" s="26" t="s">
        <v>34</v>
      </c>
      <c r="I38" s="26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25">
      <c r="A39" t="s">
        <v>101</v>
      </c>
      <c r="B39" s="26" t="s">
        <v>34</v>
      </c>
      <c r="C39" s="26" t="s">
        <v>34</v>
      </c>
      <c r="D39" s="26" t="s">
        <v>34</v>
      </c>
      <c r="E39" s="20">
        <v>-164716011</v>
      </c>
      <c r="F39" s="21">
        <v>-358564354</v>
      </c>
      <c r="G39" s="21">
        <v>-436937821</v>
      </c>
      <c r="H39" s="20">
        <v>-246922914</v>
      </c>
      <c r="I39" s="20">
        <v>-602310951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25">
      <c r="A40" t="s">
        <v>102</v>
      </c>
      <c r="B40" s="26" t="s">
        <v>34</v>
      </c>
      <c r="C40" s="26" t="s">
        <v>34</v>
      </c>
      <c r="D40" s="26" t="s">
        <v>34</v>
      </c>
      <c r="E40" s="20">
        <v>-177123909</v>
      </c>
      <c r="F40" s="21">
        <v>-92352508</v>
      </c>
      <c r="G40" s="21">
        <v>-54822967</v>
      </c>
      <c r="H40" s="20">
        <v>-12410636</v>
      </c>
      <c r="I40" s="20">
        <v>-89364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25">
      <c r="A41" t="s">
        <v>109</v>
      </c>
      <c r="B41" s="20">
        <v>99333400</v>
      </c>
      <c r="C41" s="26"/>
      <c r="D41" s="26"/>
      <c r="E41" s="20"/>
      <c r="F41" s="21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25">
      <c r="B42" s="26"/>
      <c r="C42" s="26"/>
      <c r="D42" s="26"/>
      <c r="E42" s="20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25">
      <c r="A43" s="3" t="s">
        <v>25</v>
      </c>
      <c r="B43" s="29">
        <f>SUM(B34:B41)</f>
        <v>999327153</v>
      </c>
      <c r="C43" s="29">
        <f t="shared" ref="C43:I43" si="0">SUM(C34:C40)</f>
        <v>1231080621</v>
      </c>
      <c r="D43" s="29">
        <f t="shared" si="0"/>
        <v>-365175067</v>
      </c>
      <c r="E43" s="29">
        <f>SUM(E34:E40)+1</f>
        <v>-472768352</v>
      </c>
      <c r="F43" s="35">
        <f t="shared" si="0"/>
        <v>-966446926</v>
      </c>
      <c r="G43" s="35">
        <f t="shared" si="0"/>
        <v>-1747679099</v>
      </c>
      <c r="H43" s="35">
        <f t="shared" si="0"/>
        <v>-275950537</v>
      </c>
      <c r="I43" s="35">
        <f t="shared" si="0"/>
        <v>-1017424969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5">
      <c r="B44" s="20"/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25">
      <c r="A45" s="3" t="s">
        <v>26</v>
      </c>
      <c r="B45" s="22">
        <f>B15+B31+B43</f>
        <v>-387918982</v>
      </c>
      <c r="C45" s="22">
        <f>C15+C31+C43</f>
        <v>-82275946</v>
      </c>
      <c r="D45" s="22">
        <f>D15+D31+D43</f>
        <v>1062900894</v>
      </c>
      <c r="E45" s="22">
        <f>E15+E31+E43+3</f>
        <v>-413167546</v>
      </c>
      <c r="F45" s="22">
        <f>F15+F31+F43</f>
        <v>-134821112</v>
      </c>
      <c r="G45" s="22">
        <f>G15+G31+G43</f>
        <v>-36446649</v>
      </c>
      <c r="H45" s="22">
        <f>H15+H31+H43</f>
        <v>-447283927</v>
      </c>
      <c r="I45" s="22">
        <f>I15+I31+I43</f>
        <v>52869543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25">
      <c r="A46" t="s">
        <v>27</v>
      </c>
      <c r="B46" s="20">
        <v>500720432</v>
      </c>
      <c r="C46" s="20">
        <v>112801450</v>
      </c>
      <c r="D46" s="20">
        <v>30525505</v>
      </c>
      <c r="E46" s="21">
        <v>1093426399</v>
      </c>
      <c r="F46" s="21">
        <v>680258853</v>
      </c>
      <c r="G46" s="21">
        <v>545437741</v>
      </c>
      <c r="H46" s="20">
        <v>508991093</v>
      </c>
      <c r="I46" s="20">
        <v>61707166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25">
      <c r="A47" s="3" t="s">
        <v>28</v>
      </c>
      <c r="B47" s="22">
        <f>B45+B46</f>
        <v>112801450</v>
      </c>
      <c r="C47" s="22">
        <f>C45+C46</f>
        <v>30525504</v>
      </c>
      <c r="D47" s="22">
        <f t="shared" ref="D47:I47" si="1">D45+D46</f>
        <v>1093426399</v>
      </c>
      <c r="E47" s="23">
        <f t="shared" si="1"/>
        <v>680258853</v>
      </c>
      <c r="F47" s="23">
        <f t="shared" si="1"/>
        <v>545437741</v>
      </c>
      <c r="G47" s="23">
        <f t="shared" si="1"/>
        <v>508991092</v>
      </c>
      <c r="H47" s="23">
        <f t="shared" si="1"/>
        <v>61707166</v>
      </c>
      <c r="I47" s="23">
        <f t="shared" si="1"/>
        <v>114576709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25">
      <c r="B48" s="22"/>
      <c r="C48" s="22"/>
      <c r="D48" s="22"/>
      <c r="E48" s="23"/>
      <c r="F48" s="23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9" s="46" customFormat="1" x14ac:dyDescent="0.25">
      <c r="A49" s="45" t="s">
        <v>29</v>
      </c>
      <c r="B49" s="45">
        <f>B15/('1'!B33/10)</f>
        <v>0.13504133867636281</v>
      </c>
      <c r="C49" s="45">
        <f>C15/('1'!C33/10)</f>
        <v>4.0651582747682227</v>
      </c>
      <c r="D49" s="45">
        <f>D15/('1'!D33/10)</f>
        <v>16.42069866278764</v>
      </c>
      <c r="E49" s="45">
        <f>E15/('1'!E33/10)</f>
        <v>1.5341142679883037</v>
      </c>
      <c r="F49" s="45">
        <f>F15/('1'!F33/10)</f>
        <v>8.2048458158613951</v>
      </c>
      <c r="G49" s="45">
        <f>G15/('1'!G33/10)</f>
        <v>13.609574896692243</v>
      </c>
      <c r="H49" s="45">
        <f>H15/('1'!H33/10)</f>
        <v>2.531782533757339</v>
      </c>
      <c r="I49" s="45">
        <f>I15/('1'!I33/10)</f>
        <v>6.2259908621260411</v>
      </c>
    </row>
    <row r="50" spans="1:9" x14ac:dyDescent="0.25">
      <c r="F50" s="13"/>
    </row>
    <row r="51" spans="1:9" ht="15.75" x14ac:dyDescent="0.25">
      <c r="A51" s="4"/>
      <c r="B51" s="9"/>
      <c r="C51" s="9"/>
      <c r="D51" s="9"/>
      <c r="E51" s="9"/>
      <c r="F5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4" sqref="H14"/>
    </sheetView>
  </sheetViews>
  <sheetFormatPr defaultRowHeight="15" x14ac:dyDescent="0.25"/>
  <cols>
    <col min="1" max="1" width="16.5703125" bestFit="1" customWidth="1"/>
  </cols>
  <sheetData>
    <row r="1" spans="1:7" x14ac:dyDescent="0.25">
      <c r="A1" t="s">
        <v>110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25">
      <c r="A2" t="s">
        <v>111</v>
      </c>
      <c r="B2" s="17">
        <f>'2'!C22/'1'!C29</f>
        <v>2.9623236508393855E-2</v>
      </c>
      <c r="C2" s="17">
        <f>'2'!D22/'1'!D29</f>
        <v>4.0431522833346834E-2</v>
      </c>
      <c r="D2" s="17">
        <f>'2'!E22/'1'!E29</f>
        <v>9.7312660800261616E-2</v>
      </c>
      <c r="E2" s="17">
        <f>'2'!F22/'1'!F29</f>
        <v>7.1874236255793145E-2</v>
      </c>
      <c r="F2" s="17">
        <f>'2'!G22/'1'!G29</f>
        <v>0.10059128887248514</v>
      </c>
      <c r="G2" s="17">
        <f>'2'!H22/'1'!H29</f>
        <v>7.0393504806863655E-2</v>
      </c>
    </row>
    <row r="3" spans="1:7" x14ac:dyDescent="0.25">
      <c r="A3" t="s">
        <v>112</v>
      </c>
      <c r="B3" s="17">
        <f>'2'!C22/'1'!C38</f>
        <v>8.3435714039727285E-2</v>
      </c>
      <c r="C3" s="17">
        <f>'2'!D22/'1'!D38</f>
        <v>0.13978346862856061</v>
      </c>
      <c r="D3" s="17">
        <f>'2'!E22/'1'!E38</f>
        <v>0.25097936520462105</v>
      </c>
      <c r="E3" s="17">
        <f>'2'!F22/'1'!F38</f>
        <v>0.16854939640287619</v>
      </c>
      <c r="F3" s="17">
        <f>'2'!G22/'1'!G38</f>
        <v>0.19497164967432334</v>
      </c>
      <c r="G3" s="17">
        <f>'2'!H22/'1'!H38</f>
        <v>0.13224706413025475</v>
      </c>
    </row>
    <row r="4" spans="1:7" x14ac:dyDescent="0.25">
      <c r="A4" t="s">
        <v>113</v>
      </c>
      <c r="B4" s="18">
        <f>('1'!C43+'1'!C52)/'1'!C38</f>
        <v>1.1557482322188104</v>
      </c>
      <c r="C4" s="18">
        <f>('1'!D43+'1'!D52)/'1'!D38</f>
        <v>0.87682344750515995</v>
      </c>
      <c r="D4" s="18">
        <f>('1'!E43+'1'!E52)/'1'!E38</f>
        <v>0.57063601038016754</v>
      </c>
      <c r="E4" s="18">
        <f>('1'!F43+'1'!F52)/'1'!F38</f>
        <v>0.34100403305296029</v>
      </c>
      <c r="F4" s="18">
        <f>('1'!G43+'1'!G52)/'1'!G38</f>
        <v>0.17661746680751941</v>
      </c>
      <c r="G4" s="18">
        <f>('1'!H43+'1'!H52)/'1'!H38</f>
        <v>6.8184797864779254E-2</v>
      </c>
    </row>
    <row r="5" spans="1:7" x14ac:dyDescent="0.25">
      <c r="A5" t="s">
        <v>114</v>
      </c>
      <c r="B5" s="19">
        <f>'1'!C28/'1'!C60</f>
        <v>0.93212802218308655</v>
      </c>
      <c r="C5" s="19">
        <f>'1'!D28/'1'!D60</f>
        <v>0.80875688869662932</v>
      </c>
      <c r="D5" s="19">
        <f>'1'!E28/'1'!E60</f>
        <v>0.78244802023738991</v>
      </c>
      <c r="E5" s="19">
        <f>'1'!F28/'1'!F60</f>
        <v>0.78843980985271267</v>
      </c>
      <c r="F5" s="19">
        <f>'1'!G28/'1'!G60</f>
        <v>0.71240250390123938</v>
      </c>
      <c r="G5" s="19">
        <f>'1'!H28/'1'!H60</f>
        <v>0.89189748897443166</v>
      </c>
    </row>
    <row r="6" spans="1:7" x14ac:dyDescent="0.25">
      <c r="A6" t="s">
        <v>115</v>
      </c>
      <c r="B6" s="17">
        <f>'2'!C22/'2'!C6</f>
        <v>0.168061876590377</v>
      </c>
      <c r="C6" s="17">
        <f>'2'!D22/'2'!D6</f>
        <v>8.8866667497975046E-2</v>
      </c>
      <c r="D6" s="17">
        <f>'2'!E22/'2'!E6</f>
        <v>0.11134967793176449</v>
      </c>
      <c r="E6" s="17">
        <f>'2'!F22/'2'!F6</f>
        <v>9.2704439541347355E-2</v>
      </c>
      <c r="F6" s="17">
        <f>'2'!G22/'2'!G6</f>
        <v>0.10990900903779491</v>
      </c>
      <c r="G6" s="17">
        <f>'2'!H22/'2'!H6</f>
        <v>9.5027708933919472E-2</v>
      </c>
    </row>
    <row r="7" spans="1:7" x14ac:dyDescent="0.25">
      <c r="A7" t="s">
        <v>116</v>
      </c>
      <c r="B7" s="17">
        <f>'2'!C13/'2'!C6</f>
        <v>0.21022156780042386</v>
      </c>
      <c r="C7" s="17">
        <f>'2'!D13/'2'!D6</f>
        <v>9.7876137719907275E-2</v>
      </c>
      <c r="D7" s="17">
        <f>'2'!E13/'2'!E6</f>
        <v>0.11923423177992655</v>
      </c>
      <c r="E7" s="17">
        <f>'2'!F13/'2'!F6</f>
        <v>0.10535189595202006</v>
      </c>
      <c r="F7" s="17">
        <f>'2'!G13/'2'!G6</f>
        <v>0.14086180591375158</v>
      </c>
      <c r="G7" s="17">
        <f>'2'!H13/'2'!H6</f>
        <v>0.13353957948293538</v>
      </c>
    </row>
    <row r="8" spans="1:7" x14ac:dyDescent="0.25">
      <c r="A8" t="s">
        <v>117</v>
      </c>
      <c r="B8" s="17">
        <f>'2'!C22/('1'!C38+'1'!C43+'1'!C52)</f>
        <v>3.8703830434712136E-2</v>
      </c>
      <c r="C8" s="17">
        <f>'2'!D22/('1'!D38+'1'!D43+'1'!D52)</f>
        <v>7.4478752284543967E-2</v>
      </c>
      <c r="D8" s="17">
        <f>'2'!E22/('1'!E38+'1'!E43+'1'!E52)</f>
        <v>0.15979473509197861</v>
      </c>
      <c r="E8" s="17">
        <f>'2'!F22/('1'!F38+'1'!F43+'1'!F52)</f>
        <v>0.12568895562465446</v>
      </c>
      <c r="F8" s="17">
        <f>'2'!G22/('1'!G38+'1'!G43+'1'!G52)</f>
        <v>0.16570521445966124</v>
      </c>
      <c r="G8" s="17">
        <f>'2'!H22/('1'!H38+'1'!H43+'1'!H52)</f>
        <v>0.12380541681046822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2020-04-11T15:29:43Z</dcterms:modified>
</cp:coreProperties>
</file>