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ramic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M35" i="3" s="1"/>
  <c r="M36" i="1"/>
  <c r="M45" i="1" s="1"/>
  <c r="M28" i="1"/>
  <c r="M22" i="1"/>
  <c r="M34" i="1" s="1"/>
  <c r="M12" i="1"/>
  <c r="H9" i="5" s="1"/>
  <c r="M6" i="1"/>
  <c r="M9" i="2"/>
  <c r="M7" i="2"/>
  <c r="M29" i="2"/>
  <c r="M27" i="3"/>
  <c r="M19" i="3"/>
  <c r="M11" i="3"/>
  <c r="M34" i="3" s="1"/>
  <c r="H8" i="5" l="1"/>
  <c r="M29" i="3"/>
  <c r="M32" i="3" s="1"/>
  <c r="M18" i="1"/>
  <c r="M15" i="2"/>
  <c r="M43" i="1"/>
  <c r="B9" i="2"/>
  <c r="M21" i="2" l="1"/>
  <c r="M23" i="2" s="1"/>
  <c r="M26" i="2" s="1"/>
  <c r="H11" i="5"/>
  <c r="C9" i="2"/>
  <c r="D9" i="2"/>
  <c r="E9" i="2"/>
  <c r="F9" i="2"/>
  <c r="G9" i="2"/>
  <c r="H9" i="2"/>
  <c r="I9" i="2"/>
  <c r="J9" i="2"/>
  <c r="K9" i="2"/>
  <c r="L9" i="2"/>
  <c r="C46" i="1"/>
  <c r="D46" i="1"/>
  <c r="E46" i="1"/>
  <c r="F46" i="1"/>
  <c r="G46" i="1"/>
  <c r="H46" i="1"/>
  <c r="I46" i="1"/>
  <c r="J46" i="1"/>
  <c r="K46" i="1"/>
  <c r="L46" i="1"/>
  <c r="B46" i="1"/>
  <c r="G35" i="3" l="1"/>
  <c r="G29" i="2"/>
  <c r="B29" i="2"/>
  <c r="B35" i="3"/>
  <c r="I35" i="3"/>
  <c r="I29" i="2"/>
  <c r="E29" i="2"/>
  <c r="E35" i="3"/>
  <c r="K35" i="3"/>
  <c r="K29" i="2"/>
  <c r="J29" i="2"/>
  <c r="J35" i="3"/>
  <c r="F29" i="2"/>
  <c r="F35" i="3"/>
  <c r="L35" i="3"/>
  <c r="L29" i="2"/>
  <c r="H35" i="3"/>
  <c r="H29" i="2"/>
  <c r="D35" i="3"/>
  <c r="D29" i="2"/>
  <c r="C35" i="3"/>
  <c r="C29" i="2"/>
  <c r="M28" i="2"/>
  <c r="H6" i="5"/>
  <c r="H10" i="5"/>
  <c r="H7" i="5"/>
  <c r="H12" i="5"/>
  <c r="L27" i="3"/>
  <c r="L19" i="3"/>
  <c r="L11" i="3"/>
  <c r="K11" i="3"/>
  <c r="K34" i="3" s="1"/>
  <c r="L7" i="2"/>
  <c r="L15" i="2" s="1"/>
  <c r="L28" i="1"/>
  <c r="L22" i="1"/>
  <c r="L36" i="1"/>
  <c r="L12" i="1"/>
  <c r="L6" i="1"/>
  <c r="J6" i="1"/>
  <c r="K6" i="1"/>
  <c r="J12" i="1"/>
  <c r="J18" i="1" s="1"/>
  <c r="K12" i="1"/>
  <c r="J36" i="1"/>
  <c r="E8" i="5" s="1"/>
  <c r="K36" i="1"/>
  <c r="J22" i="1"/>
  <c r="K22" i="1"/>
  <c r="K7" i="2"/>
  <c r="K15" i="2" s="1"/>
  <c r="J7" i="2"/>
  <c r="J15" i="2" s="1"/>
  <c r="I7" i="2"/>
  <c r="I15" i="2" s="1"/>
  <c r="D11" i="5" s="1"/>
  <c r="H7" i="2"/>
  <c r="H15" i="2" s="1"/>
  <c r="G7" i="2"/>
  <c r="G15" i="2" s="1"/>
  <c r="F7" i="2"/>
  <c r="F15" i="2" s="1"/>
  <c r="E7" i="2"/>
  <c r="E15" i="2" s="1"/>
  <c r="E21" i="2" s="1"/>
  <c r="E23" i="2" s="1"/>
  <c r="E26" i="2" s="1"/>
  <c r="E28" i="2" s="1"/>
  <c r="D7" i="2"/>
  <c r="D15" i="2" s="1"/>
  <c r="D21" i="2" s="1"/>
  <c r="D23" i="2" s="1"/>
  <c r="D26" i="2" s="1"/>
  <c r="D28" i="2" s="1"/>
  <c r="C7" i="2"/>
  <c r="B7" i="2"/>
  <c r="B15" i="2" s="1"/>
  <c r="C27" i="3"/>
  <c r="D27" i="3"/>
  <c r="E27" i="3"/>
  <c r="F27" i="3"/>
  <c r="G27" i="3"/>
  <c r="H27" i="3"/>
  <c r="I27" i="3"/>
  <c r="J27" i="3"/>
  <c r="K27" i="3"/>
  <c r="B27" i="3"/>
  <c r="C19" i="3"/>
  <c r="D19" i="3"/>
  <c r="E19" i="3"/>
  <c r="F19" i="3"/>
  <c r="G19" i="3"/>
  <c r="H19" i="3"/>
  <c r="I19" i="3"/>
  <c r="J19" i="3"/>
  <c r="K19" i="3"/>
  <c r="B19" i="3"/>
  <c r="C11" i="3"/>
  <c r="D11" i="3"/>
  <c r="D29" i="3" s="1"/>
  <c r="D32" i="3" s="1"/>
  <c r="E11" i="3"/>
  <c r="E34" i="3" s="1"/>
  <c r="F11" i="3"/>
  <c r="F34" i="3" s="1"/>
  <c r="G11" i="3"/>
  <c r="G34" i="3" s="1"/>
  <c r="H11" i="3"/>
  <c r="I11" i="3"/>
  <c r="I34" i="3" s="1"/>
  <c r="J11" i="3"/>
  <c r="J34" i="3" s="1"/>
  <c r="B11" i="3"/>
  <c r="G28" i="1"/>
  <c r="H28" i="1"/>
  <c r="I28" i="1"/>
  <c r="J28" i="1"/>
  <c r="K28" i="1"/>
  <c r="K34" i="1" s="1"/>
  <c r="F28" i="1"/>
  <c r="G22" i="1"/>
  <c r="H22" i="1"/>
  <c r="I22" i="1"/>
  <c r="F22" i="1"/>
  <c r="G36" i="1"/>
  <c r="B8" i="5" s="1"/>
  <c r="H36" i="1"/>
  <c r="I36" i="1"/>
  <c r="D8" i="5" s="1"/>
  <c r="F36" i="1"/>
  <c r="G12" i="1"/>
  <c r="H12" i="1"/>
  <c r="I12" i="1"/>
  <c r="F12" i="1"/>
  <c r="G6" i="1"/>
  <c r="G18" i="1" s="1"/>
  <c r="H6" i="1"/>
  <c r="H18" i="1" s="1"/>
  <c r="I6" i="1"/>
  <c r="I18" i="1" s="1"/>
  <c r="F6" i="1"/>
  <c r="F18" i="1" s="1"/>
  <c r="B18" i="1"/>
  <c r="C18" i="1"/>
  <c r="B45" i="1"/>
  <c r="B34" i="1"/>
  <c r="B43" i="1" s="1"/>
  <c r="C34" i="1"/>
  <c r="C43" i="1" s="1"/>
  <c r="D34" i="1"/>
  <c r="E34" i="1"/>
  <c r="H29" i="3" l="1"/>
  <c r="H32" i="3" s="1"/>
  <c r="H34" i="3"/>
  <c r="G8" i="5"/>
  <c r="L45" i="1"/>
  <c r="J34" i="1"/>
  <c r="L29" i="3"/>
  <c r="L32" i="3" s="1"/>
  <c r="L34" i="3"/>
  <c r="L18" i="1"/>
  <c r="F29" i="3"/>
  <c r="F32" i="3" s="1"/>
  <c r="J29" i="3"/>
  <c r="J32" i="3" s="1"/>
  <c r="I29" i="3"/>
  <c r="I32" i="3" s="1"/>
  <c r="E29" i="3"/>
  <c r="E32" i="3" s="1"/>
  <c r="K29" i="3"/>
  <c r="K32" i="3" s="1"/>
  <c r="C15" i="2"/>
  <c r="C21" i="2" s="1"/>
  <c r="C23" i="2" s="1"/>
  <c r="C26" i="2" s="1"/>
  <c r="E11" i="5"/>
  <c r="B21" i="2"/>
  <c r="B23" i="2" s="1"/>
  <c r="B26" i="2" s="1"/>
  <c r="C11" i="5"/>
  <c r="D9" i="5"/>
  <c r="K43" i="1"/>
  <c r="G34" i="1"/>
  <c r="G43" i="1" s="1"/>
  <c r="H34" i="1"/>
  <c r="H43" i="1" s="1"/>
  <c r="I45" i="1"/>
  <c r="F34" i="1"/>
  <c r="F43" i="1" s="1"/>
  <c r="L21" i="2"/>
  <c r="L23" i="2" s="1"/>
  <c r="L26" i="2" s="1"/>
  <c r="L28" i="2" s="1"/>
  <c r="G11" i="5"/>
  <c r="C9" i="5"/>
  <c r="I34" i="1"/>
  <c r="I43" i="1" s="1"/>
  <c r="B29" i="3"/>
  <c r="B32" i="3" s="1"/>
  <c r="G29" i="3"/>
  <c r="G32" i="3" s="1"/>
  <c r="C29" i="3"/>
  <c r="C32" i="3" s="1"/>
  <c r="F8" i="5"/>
  <c r="E9" i="5"/>
  <c r="G9" i="5"/>
  <c r="J45" i="1"/>
  <c r="B9" i="5"/>
  <c r="C8" i="5"/>
  <c r="J43" i="1"/>
  <c r="F11" i="5"/>
  <c r="B11" i="5"/>
  <c r="K18" i="1"/>
  <c r="F9" i="5"/>
  <c r="L34" i="1"/>
  <c r="L43" i="1" s="1"/>
  <c r="J21" i="2"/>
  <c r="J23" i="2" s="1"/>
  <c r="J26" i="2" s="1"/>
  <c r="J28" i="2" s="1"/>
  <c r="F21" i="2"/>
  <c r="F23" i="2" s="1"/>
  <c r="F26" i="2" s="1"/>
  <c r="F28" i="2" s="1"/>
  <c r="I21" i="2"/>
  <c r="I23" i="2" s="1"/>
  <c r="I26" i="2" s="1"/>
  <c r="I28" i="2" s="1"/>
  <c r="K21" i="2"/>
  <c r="K23" i="2" s="1"/>
  <c r="K26" i="2" s="1"/>
  <c r="K28" i="2" s="1"/>
  <c r="K45" i="1"/>
  <c r="H21" i="2" l="1"/>
  <c r="H23" i="2" s="1"/>
  <c r="H26" i="2" s="1"/>
  <c r="C7" i="5" s="1"/>
  <c r="C6" i="5"/>
  <c r="D6" i="5"/>
  <c r="D12" i="5"/>
  <c r="D10" i="5"/>
  <c r="D7" i="5"/>
  <c r="F6" i="5"/>
  <c r="F12" i="5"/>
  <c r="F10" i="5"/>
  <c r="F7" i="5"/>
  <c r="E6" i="5"/>
  <c r="E12" i="5"/>
  <c r="E10" i="5"/>
  <c r="E7" i="5"/>
  <c r="G21" i="2"/>
  <c r="G23" i="2" s="1"/>
  <c r="G26" i="2" s="1"/>
  <c r="G28" i="2" s="1"/>
  <c r="G12" i="5"/>
  <c r="G10" i="5"/>
  <c r="G7" i="5"/>
  <c r="G6" i="5"/>
  <c r="C12" i="5" l="1"/>
  <c r="H28" i="2"/>
  <c r="C10" i="5"/>
  <c r="B12" i="5"/>
  <c r="B10" i="5"/>
  <c r="B7" i="5"/>
  <c r="B6" i="5"/>
</calcChain>
</file>

<file path=xl/sharedStrings.xml><?xml version="1.0" encoding="utf-8"?>
<sst xmlns="http://schemas.openxmlformats.org/spreadsheetml/2006/main" count="94" uniqueCount="87">
  <si>
    <t>ASSETS</t>
  </si>
  <si>
    <t>NON CURRENT ASSETS</t>
  </si>
  <si>
    <t xml:space="preserve">Property,Plant  and  Equipment </t>
  </si>
  <si>
    <t>CURRENT ASSETS</t>
  </si>
  <si>
    <t>Cash and Cash Equivalents</t>
  </si>
  <si>
    <t>Share Capital</t>
  </si>
  <si>
    <t>Retained Earnings</t>
  </si>
  <si>
    <t>Deferred Tax Liability</t>
  </si>
  <si>
    <t>Gross Profit</t>
  </si>
  <si>
    <t>Operating Profit</t>
  </si>
  <si>
    <t>Cost of goods sold</t>
  </si>
  <si>
    <t>Financial charges</t>
  </si>
  <si>
    <t>Inventories</t>
  </si>
  <si>
    <t>Accounts Receivable</t>
  </si>
  <si>
    <t>Advances, Deposits &amp; Pre-Payments</t>
  </si>
  <si>
    <t>Collection from Turnover and Other Income</t>
  </si>
  <si>
    <t>Payment Costs and Expenses</t>
  </si>
  <si>
    <t>Investment in Shares</t>
  </si>
  <si>
    <t>Capital Work in Progress</t>
  </si>
  <si>
    <t>Revaluation Surplus on Property, Plant and Equipment</t>
  </si>
  <si>
    <t>Fair Value Loss on Investment in Shares</t>
  </si>
  <si>
    <t>Long Term Loans - Net-off Current Matuirity(Secured)</t>
  </si>
  <si>
    <t>Gratuity Payable</t>
  </si>
  <si>
    <t>Short Term Loans from Banks (Secured)</t>
  </si>
  <si>
    <t>Long Term Loans-Current Matuirity (Secured)</t>
  </si>
  <si>
    <t>Creditors, Accruals and Other Payables</t>
  </si>
  <si>
    <t>Other Income</t>
  </si>
  <si>
    <t>Administrative Expenses</t>
  </si>
  <si>
    <t>Selling &amp; Distribution Expenses</t>
  </si>
  <si>
    <t>Income Tax Income/(Expense)</t>
  </si>
  <si>
    <t>Property, Plant and Equipment acquired</t>
  </si>
  <si>
    <t>Disposal of Vehicles</t>
  </si>
  <si>
    <t>Addition of Capital Work in Progress</t>
  </si>
  <si>
    <t>Gratuity Payment</t>
  </si>
  <si>
    <t>Long Term Loan (unsecured)</t>
  </si>
  <si>
    <t>Loss on Sale of Shares</t>
  </si>
  <si>
    <t>Interest paid</t>
  </si>
  <si>
    <t>Income-Tax paid and /or deducted at sources</t>
  </si>
  <si>
    <t>Short Term Loan (decreased)</t>
  </si>
  <si>
    <t>Sales of Shares</t>
  </si>
  <si>
    <t>Income Tax Payable</t>
  </si>
  <si>
    <t>Exchange Loss</t>
  </si>
  <si>
    <t>Long Term Loan increased/decreased</t>
  </si>
  <si>
    <t>Short Term Loan increased/decreased</t>
  </si>
  <si>
    <t>Dividend Paid</t>
  </si>
  <si>
    <t>Long Term Loan</t>
  </si>
  <si>
    <t>Long Term Loan Paid to a Related Party</t>
  </si>
  <si>
    <t>SP CERAMICS LIMITED</t>
  </si>
  <si>
    <t>Current Ratio</t>
  </si>
  <si>
    <t>Operating Margin</t>
  </si>
  <si>
    <t>Net Margin</t>
  </si>
  <si>
    <t>-</t>
  </si>
  <si>
    <t>Decrease in Loan</t>
  </si>
  <si>
    <t>Debt to Equity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</si>
  <si>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</si>
  <si>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</si>
  <si>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</si>
  <si>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</si>
  <si>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</si>
  <si>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</si>
  <si>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</si>
  <si>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</si>
  <si>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</si>
  <si>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</si>
  <si>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</si>
  <si>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Operating Income/(Expenses)</t>
  </si>
  <si>
    <t>Non-Operating Income/(Expenses)</t>
  </si>
  <si>
    <t>Profit Before contribution to WPPF</t>
  </si>
  <si>
    <t>Workers profit Participation Fund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</si>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</sst>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3" xfId="0" applyFont="1" applyBorder="1"/>
    <xf numFmtId="15" fontId="2" fillId="0" borderId="0" xfId="0" applyNumberFormat="1" applyFont="1"/>
    <xf numFmtId="0" fontId="1" fillId="0" borderId="2" xfId="0" applyFont="1" applyBorder="1"/>
    <xf numFmtId="3" fontId="1" fillId="0" borderId="4" xfId="0" applyNumberFormat="1" applyFont="1" applyBorder="1"/>
    <xf numFmtId="2" fontId="1" fillId="0" borderId="3" xfId="0" applyNumberFormat="1" applyFont="1" applyBorder="1"/>
    <xf numFmtId="3" fontId="1" fillId="0" borderId="3" xfId="0" applyNumberFormat="1" applyFont="1" applyBorder="1"/>
    <xf numFmtId="9" fontId="0" fillId="0" borderId="0" xfId="1" applyFont="1"/>
    <xf numFmtId="9" fontId="2" fillId="0" borderId="0" xfId="1" applyFont="1"/>
    <xf numFmtId="41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0" fontId="2" fillId="0" borderId="0" xfId="0" applyNumberFormat="1" applyFont="1"/>
    <xf numFmtId="164" fontId="0" fillId="0" borderId="0" xfId="2" applyNumberFormat="1" applyFont="1"/>
    <xf numFmtId="164" fontId="0" fillId="0" borderId="1" xfId="2" applyNumberFormat="1" applyFont="1" applyBorder="1"/>
    <xf numFmtId="164" fontId="1" fillId="0" borderId="0" xfId="2" applyNumberFormat="1" applyFont="1"/>
    <xf numFmtId="164" fontId="1" fillId="0" borderId="1" xfId="2" applyNumberFormat="1" applyFont="1" applyBorder="1"/>
    <xf numFmtId="164" fontId="1" fillId="0" borderId="2" xfId="2" applyNumberFormat="1" applyFont="1" applyBorder="1"/>
    <xf numFmtId="164" fontId="0" fillId="0" borderId="2" xfId="2" applyNumberFormat="1" applyFont="1" applyBorder="1"/>
    <xf numFmtId="164" fontId="0" fillId="0" borderId="0" xfId="2" applyNumberFormat="1" applyFont="1" applyBorder="1"/>
    <xf numFmtId="164" fontId="1" fillId="0" borderId="0" xfId="2" applyNumberFormat="1" applyFont="1" applyBorder="1"/>
    <xf numFmtId="164" fontId="1" fillId="0" borderId="6" xfId="2" applyNumberFormat="1" applyFont="1" applyBorder="1"/>
    <xf numFmtId="164" fontId="1" fillId="0" borderId="3" xfId="2" applyNumberFormat="1" applyFont="1" applyBorder="1"/>
    <xf numFmtId="164" fontId="0" fillId="0" borderId="0" xfId="2" applyNumberFormat="1" applyFont="1" applyFill="1" applyBorder="1"/>
    <xf numFmtId="164" fontId="1" fillId="0" borderId="4" xfId="2" applyNumberFormat="1" applyFont="1" applyBorder="1"/>
    <xf numFmtId="164" fontId="1" fillId="0" borderId="5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6"/>
  <sheetViews>
    <sheetView workbookViewId="0">
      <pane xSplit="1" ySplit="4" topLeftCell="G5" activePane="bottomRight" state="frozen"/>
      <selection pane="topRight" activeCell="B1" sqref="B1"/>
      <selection pane="bottomLeft" activeCell="A6" sqref="A6"/>
      <selection pane="bottomRight" activeCell="O4" sqref="O4"/>
    </sheetView>
  </sheetViews>
  <sheetFormatPr defaultRowHeight="15" x14ac:dyDescent="0.25"/>
  <cols>
    <col min="1" max="1" width="41.85546875" customWidth="1"/>
    <col min="2" max="3" width="12.7109375" bestFit="1" customWidth="1"/>
    <col min="4" max="13" width="16.85546875" bestFit="1" customWidth="1"/>
  </cols>
  <sheetData>
    <row r="1" spans="1:13" ht="15.75" x14ac:dyDescent="0.25">
      <c r="A1" s="3" t="s">
        <v>47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3" ht="15.75" x14ac:dyDescent="0.25">
      <c r="A2" s="3" t="s">
        <v>54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3" ht="15.75" x14ac:dyDescent="0.25">
      <c r="A3" s="3" t="s">
        <v>55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x14ac:dyDescent="0.25">
      <c r="B4" s="27">
        <v>2008</v>
      </c>
      <c r="C4" s="27">
        <v>2009</v>
      </c>
      <c r="D4" s="27">
        <v>2010</v>
      </c>
      <c r="E4" s="27">
        <v>2011</v>
      </c>
      <c r="F4" s="27">
        <v>2012</v>
      </c>
      <c r="G4" s="27">
        <v>2013</v>
      </c>
      <c r="H4" s="27">
        <v>2014</v>
      </c>
      <c r="I4" s="27">
        <v>2015</v>
      </c>
      <c r="J4" s="27">
        <v>2016</v>
      </c>
      <c r="K4" s="27">
        <v>2017</v>
      </c>
      <c r="L4" s="27">
        <v>2018</v>
      </c>
      <c r="M4" s="27">
        <v>2019</v>
      </c>
    </row>
    <row r="5" spans="1:13" x14ac:dyDescent="0.25">
      <c r="A5" s="22" t="s">
        <v>0</v>
      </c>
    </row>
    <row r="6" spans="1:13" x14ac:dyDescent="0.25">
      <c r="A6" s="23" t="s">
        <v>1</v>
      </c>
      <c r="B6" s="4">
        <v>3256104293</v>
      </c>
      <c r="C6" s="4">
        <v>3324211447</v>
      </c>
      <c r="D6" s="4">
        <v>3489126921</v>
      </c>
      <c r="E6" s="4">
        <v>5536817925</v>
      </c>
      <c r="F6" s="4">
        <f t="shared" ref="F6:M6" si="0">SUM(F7:F10)</f>
        <v>5323600351</v>
      </c>
      <c r="G6" s="4">
        <f t="shared" si="0"/>
        <v>5163868663</v>
      </c>
      <c r="H6" s="4">
        <f t="shared" si="0"/>
        <v>5644821352</v>
      </c>
      <c r="I6" s="4">
        <f t="shared" si="0"/>
        <v>5712745542</v>
      </c>
      <c r="J6" s="4">
        <f t="shared" si="0"/>
        <v>5595370184</v>
      </c>
      <c r="K6" s="4">
        <f t="shared" si="0"/>
        <v>5550312459</v>
      </c>
      <c r="L6" s="4">
        <f t="shared" si="0"/>
        <v>5451430431</v>
      </c>
      <c r="M6" s="4">
        <f t="shared" si="0"/>
        <v>5327807561</v>
      </c>
    </row>
    <row r="7" spans="1:13" x14ac:dyDescent="0.25">
      <c r="A7" t="s">
        <v>2</v>
      </c>
      <c r="B7" s="7">
        <v>2993818409</v>
      </c>
      <c r="C7" s="1">
        <v>2889104937</v>
      </c>
      <c r="D7" s="1">
        <v>2886465234</v>
      </c>
      <c r="E7" s="1">
        <v>4493055461</v>
      </c>
      <c r="F7" s="7">
        <v>4384003402</v>
      </c>
      <c r="G7" s="7">
        <v>4284727821</v>
      </c>
      <c r="H7" s="1">
        <v>4204123208</v>
      </c>
      <c r="I7" s="1">
        <v>4183283265</v>
      </c>
      <c r="J7" s="1">
        <v>4058551315</v>
      </c>
      <c r="K7" s="1">
        <v>3964175891</v>
      </c>
      <c r="L7" s="1">
        <v>5382929527</v>
      </c>
      <c r="M7" s="1">
        <v>5269337376</v>
      </c>
    </row>
    <row r="8" spans="1:13" x14ac:dyDescent="0.25">
      <c r="A8" t="s">
        <v>17</v>
      </c>
      <c r="B8" s="7">
        <v>2500000</v>
      </c>
      <c r="C8" s="1">
        <v>262285884</v>
      </c>
      <c r="D8" s="1">
        <v>262285884</v>
      </c>
      <c r="E8" s="1">
        <v>225870721</v>
      </c>
      <c r="F8" s="7">
        <v>121705206</v>
      </c>
      <c r="G8" s="7">
        <v>61221686</v>
      </c>
      <c r="H8" s="1">
        <v>78982952</v>
      </c>
      <c r="I8" s="1">
        <v>62793316</v>
      </c>
      <c r="J8" s="1">
        <v>51951251</v>
      </c>
      <c r="K8" s="1">
        <v>83852779</v>
      </c>
      <c r="L8" s="1">
        <v>68500904</v>
      </c>
      <c r="M8" s="1">
        <v>58470185</v>
      </c>
    </row>
    <row r="9" spans="1:13" x14ac:dyDescent="0.25">
      <c r="A9" t="s">
        <v>18</v>
      </c>
      <c r="B9">
        <v>0</v>
      </c>
      <c r="C9" s="1">
        <v>172820626</v>
      </c>
      <c r="D9" s="1">
        <v>340375803</v>
      </c>
      <c r="E9" s="1">
        <v>817891743</v>
      </c>
      <c r="F9" s="1">
        <v>817891743</v>
      </c>
      <c r="G9" s="1">
        <v>817919156</v>
      </c>
      <c r="H9" s="1">
        <v>1361715192</v>
      </c>
      <c r="I9" s="1">
        <v>1466668961</v>
      </c>
      <c r="J9" s="1">
        <v>1484867618</v>
      </c>
      <c r="K9" s="1">
        <v>1502283789</v>
      </c>
      <c r="L9" t="s">
        <v>51</v>
      </c>
    </row>
    <row r="10" spans="1:13" x14ac:dyDescent="0.25">
      <c r="A10" t="s">
        <v>45</v>
      </c>
      <c r="B10" s="1">
        <v>259785884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3" x14ac:dyDescent="0.25">
      <c r="D11" s="1"/>
      <c r="E11" s="1"/>
      <c r="F11" s="1"/>
      <c r="G11" s="1"/>
      <c r="K11" s="1"/>
    </row>
    <row r="12" spans="1:13" x14ac:dyDescent="0.25">
      <c r="A12" s="23" t="s">
        <v>3</v>
      </c>
      <c r="B12" s="4">
        <v>1193107130</v>
      </c>
      <c r="C12" s="4">
        <v>1320809490</v>
      </c>
      <c r="D12" s="4">
        <v>1636600076</v>
      </c>
      <c r="E12" s="4">
        <v>1617231951</v>
      </c>
      <c r="F12" s="4">
        <f>SUM(F13:F16)</f>
        <v>1796412804</v>
      </c>
      <c r="G12" s="4">
        <f t="shared" ref="G12:M12" si="1">SUM(G13:G16)</f>
        <v>1710385576</v>
      </c>
      <c r="H12" s="4">
        <f t="shared" si="1"/>
        <v>1044626037</v>
      </c>
      <c r="I12" s="4">
        <f t="shared" si="1"/>
        <v>971049785</v>
      </c>
      <c r="J12" s="4">
        <f t="shared" si="1"/>
        <v>889046924</v>
      </c>
      <c r="K12" s="4">
        <f t="shared" si="1"/>
        <v>920773253</v>
      </c>
      <c r="L12" s="4">
        <f t="shared" si="1"/>
        <v>1012706324</v>
      </c>
      <c r="M12" s="4">
        <f t="shared" si="1"/>
        <v>1295154708</v>
      </c>
    </row>
    <row r="13" spans="1:13" x14ac:dyDescent="0.25">
      <c r="A13" t="s">
        <v>12</v>
      </c>
      <c r="B13" s="1">
        <v>855108197</v>
      </c>
      <c r="C13" s="1">
        <v>858674654</v>
      </c>
      <c r="D13" s="1">
        <v>845195056</v>
      </c>
      <c r="E13" s="1">
        <v>891674750</v>
      </c>
      <c r="F13" s="1">
        <v>845059407</v>
      </c>
      <c r="G13" s="1">
        <v>912642408</v>
      </c>
      <c r="H13" s="1">
        <v>671351499</v>
      </c>
      <c r="I13" s="1">
        <v>643476833</v>
      </c>
      <c r="J13" s="1">
        <v>612324290</v>
      </c>
      <c r="K13" s="1">
        <v>633926786</v>
      </c>
      <c r="L13" s="1">
        <v>695025952</v>
      </c>
      <c r="M13" s="1">
        <v>866347612</v>
      </c>
    </row>
    <row r="14" spans="1:13" x14ac:dyDescent="0.25">
      <c r="A14" t="s">
        <v>13</v>
      </c>
      <c r="B14" s="1">
        <v>247899640</v>
      </c>
      <c r="C14" s="1">
        <v>361541096</v>
      </c>
      <c r="D14" s="1">
        <v>477473540</v>
      </c>
      <c r="E14" s="1">
        <v>587933889</v>
      </c>
      <c r="F14" s="1">
        <v>853413145</v>
      </c>
      <c r="G14" s="1">
        <v>674987355</v>
      </c>
      <c r="H14" s="1">
        <v>157873140</v>
      </c>
      <c r="I14" s="1">
        <v>100330772</v>
      </c>
      <c r="J14" s="1">
        <v>94950062</v>
      </c>
      <c r="K14" s="1">
        <v>165802590</v>
      </c>
      <c r="L14" s="1">
        <v>198228498</v>
      </c>
      <c r="M14" s="1">
        <v>272949292</v>
      </c>
    </row>
    <row r="15" spans="1:13" x14ac:dyDescent="0.25">
      <c r="A15" t="s">
        <v>14</v>
      </c>
      <c r="B15" s="1">
        <v>83247316</v>
      </c>
      <c r="C15" s="1">
        <v>82182270</v>
      </c>
      <c r="D15" s="1">
        <v>278773841</v>
      </c>
      <c r="E15" s="1">
        <v>112190532</v>
      </c>
      <c r="F15" s="1">
        <v>81930381</v>
      </c>
      <c r="G15" s="1">
        <v>108267477</v>
      </c>
      <c r="H15" s="1">
        <v>193770311</v>
      </c>
      <c r="I15" s="1">
        <v>211237197</v>
      </c>
      <c r="J15" s="1">
        <v>165477349</v>
      </c>
      <c r="K15" s="1">
        <v>102377730</v>
      </c>
      <c r="L15" s="1">
        <v>108696738</v>
      </c>
      <c r="M15" s="1">
        <v>130348652</v>
      </c>
    </row>
    <row r="16" spans="1:13" x14ac:dyDescent="0.25">
      <c r="A16" t="s">
        <v>4</v>
      </c>
      <c r="B16" s="1">
        <v>6851977</v>
      </c>
      <c r="C16" s="1">
        <v>18411470</v>
      </c>
      <c r="D16" s="1">
        <v>35157639</v>
      </c>
      <c r="E16" s="1">
        <v>25432780</v>
      </c>
      <c r="F16" s="1">
        <v>16009871</v>
      </c>
      <c r="G16" s="1">
        <v>14488336</v>
      </c>
      <c r="H16" s="1">
        <v>21631087</v>
      </c>
      <c r="I16" s="1">
        <v>16004983</v>
      </c>
      <c r="J16" s="1">
        <v>16295223</v>
      </c>
      <c r="K16" s="1">
        <v>18666147</v>
      </c>
      <c r="L16" s="1">
        <v>10755136</v>
      </c>
      <c r="M16" s="1">
        <v>25509152</v>
      </c>
    </row>
    <row r="17" spans="1:13" x14ac:dyDescent="0.25">
      <c r="C17" s="1"/>
      <c r="D17" s="1"/>
      <c r="E17" s="1"/>
      <c r="F17" s="1"/>
      <c r="G17" s="1"/>
      <c r="H17" s="1"/>
    </row>
    <row r="18" spans="1:13" x14ac:dyDescent="0.25">
      <c r="A18" s="2"/>
      <c r="B18" s="16">
        <f>B6+B12</f>
        <v>4449211423</v>
      </c>
      <c r="C18" s="16">
        <f>C6+C12</f>
        <v>4645020937</v>
      </c>
      <c r="D18" s="16">
        <v>5125726997</v>
      </c>
      <c r="E18" s="16">
        <v>7154049876</v>
      </c>
      <c r="F18" s="16">
        <f>SUM(F6,F12)</f>
        <v>7120013155</v>
      </c>
      <c r="G18" s="16">
        <f t="shared" ref="G18:M18" si="2">SUM(G6,G12)</f>
        <v>6874254239</v>
      </c>
      <c r="H18" s="16">
        <f t="shared" si="2"/>
        <v>6689447389</v>
      </c>
      <c r="I18" s="16">
        <f t="shared" si="2"/>
        <v>6683795327</v>
      </c>
      <c r="J18" s="16">
        <f t="shared" si="2"/>
        <v>6484417108</v>
      </c>
      <c r="K18" s="16">
        <f t="shared" si="2"/>
        <v>6471085712</v>
      </c>
      <c r="L18" s="16">
        <f t="shared" si="2"/>
        <v>6464136755</v>
      </c>
      <c r="M18" s="16">
        <f t="shared" si="2"/>
        <v>6622962269</v>
      </c>
    </row>
    <row r="19" spans="1:13" x14ac:dyDescent="0.25">
      <c r="F19" s="16"/>
      <c r="G19" s="16"/>
      <c r="H19" s="16"/>
      <c r="I19" s="16"/>
      <c r="J19" s="16"/>
      <c r="K19" s="16"/>
    </row>
    <row r="20" spans="1:13" ht="15.75" x14ac:dyDescent="0.25">
      <c r="A20" s="24" t="s">
        <v>56</v>
      </c>
    </row>
    <row r="21" spans="1:13" ht="15.75" x14ac:dyDescent="0.25">
      <c r="A21" s="25" t="s">
        <v>57</v>
      </c>
      <c r="E21" s="1"/>
      <c r="F21" s="1"/>
    </row>
    <row r="22" spans="1:13" x14ac:dyDescent="0.25">
      <c r="A22" s="23" t="s">
        <v>58</v>
      </c>
      <c r="B22" s="4">
        <v>732500043</v>
      </c>
      <c r="C22" s="4">
        <v>662533629</v>
      </c>
      <c r="D22" s="4">
        <v>928724372</v>
      </c>
      <c r="E22" s="4">
        <v>1005382500</v>
      </c>
      <c r="F22" s="4">
        <f>SUM(F23:F26)</f>
        <v>803483989</v>
      </c>
      <c r="G22" s="4">
        <f t="shared" ref="G22:M22" si="3">SUM(G23:G26)</f>
        <v>629397933</v>
      </c>
      <c r="H22" s="4">
        <f t="shared" si="3"/>
        <v>627017777</v>
      </c>
      <c r="I22" s="4">
        <f t="shared" si="3"/>
        <v>925453103</v>
      </c>
      <c r="J22" s="4">
        <f t="shared" si="3"/>
        <v>776314094</v>
      </c>
      <c r="K22" s="4">
        <f t="shared" si="3"/>
        <v>672156347</v>
      </c>
      <c r="L22" s="4">
        <f t="shared" si="3"/>
        <v>578613263</v>
      </c>
      <c r="M22" s="4">
        <f t="shared" si="3"/>
        <v>526777230</v>
      </c>
    </row>
    <row r="23" spans="1:13" x14ac:dyDescent="0.25">
      <c r="A23" s="6" t="s">
        <v>21</v>
      </c>
      <c r="B23" s="7">
        <v>721470301</v>
      </c>
      <c r="C23" s="7">
        <v>477058072</v>
      </c>
      <c r="D23" s="7">
        <v>429143129</v>
      </c>
      <c r="E23" s="7">
        <v>396579272</v>
      </c>
      <c r="F23" s="7">
        <v>296189631</v>
      </c>
      <c r="G23" s="7">
        <v>321383411</v>
      </c>
      <c r="H23" s="1">
        <v>376275965</v>
      </c>
      <c r="I23" s="1">
        <v>665559225</v>
      </c>
      <c r="J23" s="1">
        <v>575611864</v>
      </c>
      <c r="K23" s="1">
        <v>472362750</v>
      </c>
      <c r="L23" s="1">
        <v>376998771</v>
      </c>
      <c r="M23" s="1">
        <v>313768701</v>
      </c>
    </row>
    <row r="24" spans="1:13" x14ac:dyDescent="0.25">
      <c r="A24" s="6" t="s">
        <v>34</v>
      </c>
      <c r="B24" s="7">
        <v>0</v>
      </c>
      <c r="C24" s="7">
        <v>172820626</v>
      </c>
      <c r="D24" s="7">
        <v>485689185</v>
      </c>
      <c r="E24" s="7">
        <v>598837779</v>
      </c>
      <c r="F24" s="7">
        <v>498837779</v>
      </c>
      <c r="G24" s="7">
        <v>301584151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3" x14ac:dyDescent="0.25">
      <c r="A25" s="6" t="s">
        <v>22</v>
      </c>
      <c r="B25" s="7">
        <v>0</v>
      </c>
      <c r="C25" s="2">
        <v>0</v>
      </c>
      <c r="D25" s="4">
        <v>0</v>
      </c>
      <c r="E25" s="7">
        <v>0</v>
      </c>
      <c r="F25" s="7">
        <v>0</v>
      </c>
      <c r="G25" s="7">
        <v>0</v>
      </c>
      <c r="H25" s="1">
        <v>92417698</v>
      </c>
      <c r="I25" s="1">
        <v>101240828</v>
      </c>
      <c r="J25" s="1">
        <v>101599302</v>
      </c>
      <c r="K25" s="1">
        <v>109631647</v>
      </c>
      <c r="L25" s="1">
        <v>120142415</v>
      </c>
      <c r="M25" s="1">
        <v>131536452</v>
      </c>
    </row>
    <row r="26" spans="1:13" x14ac:dyDescent="0.25">
      <c r="A26" t="s">
        <v>7</v>
      </c>
      <c r="B26" s="1">
        <v>11029742</v>
      </c>
      <c r="C26" s="1">
        <v>12654931</v>
      </c>
      <c r="D26" s="1">
        <v>13892058</v>
      </c>
      <c r="E26" s="1">
        <v>9965449</v>
      </c>
      <c r="F26" s="1">
        <v>8456579</v>
      </c>
      <c r="G26" s="1">
        <v>6430371</v>
      </c>
      <c r="H26" s="1">
        <v>158324114</v>
      </c>
      <c r="I26" s="1">
        <v>158653050</v>
      </c>
      <c r="J26" s="1">
        <v>99102928</v>
      </c>
      <c r="K26" s="1">
        <v>90161950</v>
      </c>
      <c r="L26" s="1">
        <v>81472077</v>
      </c>
      <c r="M26" s="1">
        <v>81472077</v>
      </c>
    </row>
    <row r="27" spans="1:13" x14ac:dyDescent="0.25">
      <c r="D27" s="1"/>
      <c r="E27" s="1"/>
      <c r="F27" s="1"/>
    </row>
    <row r="28" spans="1:13" x14ac:dyDescent="0.25">
      <c r="A28" s="23" t="s">
        <v>59</v>
      </c>
      <c r="B28" s="4">
        <v>1340348231</v>
      </c>
      <c r="C28" s="4">
        <v>1503775825</v>
      </c>
      <c r="D28" s="4">
        <v>1465043771</v>
      </c>
      <c r="E28" s="4">
        <v>1648906953</v>
      </c>
      <c r="F28" s="4">
        <f>SUM(F29:F32)</f>
        <v>1772067117</v>
      </c>
      <c r="G28" s="4">
        <f t="shared" ref="G28:M28" si="4">SUM(G29:G32)</f>
        <v>1756989717</v>
      </c>
      <c r="H28" s="4">
        <f t="shared" si="4"/>
        <v>1797834628</v>
      </c>
      <c r="I28" s="4">
        <f t="shared" si="4"/>
        <v>1503911142</v>
      </c>
      <c r="J28" s="4">
        <f t="shared" si="4"/>
        <v>1579247473</v>
      </c>
      <c r="K28" s="4">
        <f t="shared" si="4"/>
        <v>1629879538</v>
      </c>
      <c r="L28" s="4">
        <f t="shared" si="4"/>
        <v>1670277511</v>
      </c>
      <c r="M28" s="4">
        <f t="shared" si="4"/>
        <v>1828258065</v>
      </c>
    </row>
    <row r="29" spans="1:13" x14ac:dyDescent="0.25">
      <c r="A29" t="s">
        <v>23</v>
      </c>
      <c r="B29" s="1">
        <v>866144105</v>
      </c>
      <c r="C29" s="1">
        <v>917603854</v>
      </c>
      <c r="D29" s="1">
        <v>955808744</v>
      </c>
      <c r="E29" s="1">
        <v>1147673708</v>
      </c>
      <c r="F29" s="1">
        <v>1183795749</v>
      </c>
      <c r="G29" s="1">
        <v>964471449</v>
      </c>
      <c r="H29" s="1">
        <v>1065658448</v>
      </c>
      <c r="I29" s="1">
        <v>803957492</v>
      </c>
      <c r="J29" s="1">
        <v>761126588</v>
      </c>
      <c r="K29" s="1">
        <v>696011070</v>
      </c>
      <c r="L29" s="1">
        <v>780951629</v>
      </c>
      <c r="M29" s="1">
        <v>863635578</v>
      </c>
    </row>
    <row r="30" spans="1:13" x14ac:dyDescent="0.25">
      <c r="A30" t="s">
        <v>24</v>
      </c>
      <c r="B30" s="1">
        <v>315339151</v>
      </c>
      <c r="C30" s="1">
        <v>386928629</v>
      </c>
      <c r="D30" s="1">
        <v>243718941</v>
      </c>
      <c r="E30" s="1">
        <v>91818692</v>
      </c>
      <c r="F30" s="1">
        <v>143242382</v>
      </c>
      <c r="G30" s="1">
        <v>322692983</v>
      </c>
      <c r="H30" s="1">
        <v>183014482</v>
      </c>
      <c r="I30" s="1">
        <v>130350223</v>
      </c>
      <c r="J30" s="1">
        <v>134258138</v>
      </c>
      <c r="K30" s="1">
        <v>215632213</v>
      </c>
      <c r="L30" s="1">
        <v>186108052</v>
      </c>
      <c r="M30" s="1">
        <v>187071590</v>
      </c>
    </row>
    <row r="31" spans="1:13" x14ac:dyDescent="0.25">
      <c r="A31" t="s">
        <v>25</v>
      </c>
      <c r="B31" s="1">
        <v>97671671</v>
      </c>
      <c r="C31" s="1">
        <v>101895079</v>
      </c>
      <c r="D31" s="1">
        <v>166416040</v>
      </c>
      <c r="E31" s="1">
        <v>291823065</v>
      </c>
      <c r="F31" s="1">
        <v>445028986</v>
      </c>
      <c r="G31" s="1">
        <v>469825285</v>
      </c>
      <c r="H31" s="1">
        <v>549161698</v>
      </c>
      <c r="I31" s="1">
        <v>569603427</v>
      </c>
      <c r="J31" s="1">
        <v>683862747</v>
      </c>
      <c r="K31" s="1">
        <v>718236255</v>
      </c>
      <c r="L31" s="1">
        <v>703217830</v>
      </c>
      <c r="M31" s="1">
        <v>777550897</v>
      </c>
    </row>
    <row r="32" spans="1:13" x14ac:dyDescent="0.25">
      <c r="A32" s="6" t="s">
        <v>40</v>
      </c>
      <c r="B32" s="1">
        <v>61193304</v>
      </c>
      <c r="C32" s="1">
        <v>97348263</v>
      </c>
      <c r="D32" s="1">
        <v>99100046</v>
      </c>
      <c r="E32" s="1">
        <v>117591488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3" x14ac:dyDescent="0.25">
      <c r="A33" s="6"/>
      <c r="D33" s="1"/>
      <c r="E33" s="1"/>
      <c r="F33" s="1"/>
      <c r="G33" s="1"/>
      <c r="H33" s="1"/>
      <c r="I33" s="1"/>
      <c r="J33" s="1"/>
      <c r="K33" s="1"/>
    </row>
    <row r="34" spans="1:13" x14ac:dyDescent="0.25">
      <c r="A34" s="2"/>
      <c r="B34" s="14">
        <f>B22+B28</f>
        <v>2072848274</v>
      </c>
      <c r="C34" s="10">
        <f>C22+C28</f>
        <v>2166309454</v>
      </c>
      <c r="D34" s="10">
        <f>D22+D28</f>
        <v>2393768143</v>
      </c>
      <c r="E34" s="10">
        <f>E22+E28</f>
        <v>2654289453</v>
      </c>
      <c r="F34" s="10">
        <f>SUM(F28,F22)</f>
        <v>2575551106</v>
      </c>
      <c r="G34" s="10">
        <f t="shared" ref="G34:M34" si="5">SUM(G28,G22)</f>
        <v>2386387650</v>
      </c>
      <c r="H34" s="10">
        <f t="shared" si="5"/>
        <v>2424852405</v>
      </c>
      <c r="I34" s="10">
        <f t="shared" si="5"/>
        <v>2429364245</v>
      </c>
      <c r="J34" s="10">
        <f t="shared" si="5"/>
        <v>2355561567</v>
      </c>
      <c r="K34" s="10">
        <f t="shared" si="5"/>
        <v>2302035885</v>
      </c>
      <c r="L34" s="10">
        <f t="shared" si="5"/>
        <v>2248890774</v>
      </c>
      <c r="M34" s="10">
        <f t="shared" si="5"/>
        <v>2355035295</v>
      </c>
    </row>
    <row r="35" spans="1:13" x14ac:dyDescent="0.25">
      <c r="A35" s="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3" x14ac:dyDescent="0.25">
      <c r="A36" s="23" t="s">
        <v>60</v>
      </c>
      <c r="B36" s="4">
        <v>2376363149</v>
      </c>
      <c r="C36" s="4">
        <v>2478711483</v>
      </c>
      <c r="D36" s="4">
        <v>2731958854</v>
      </c>
      <c r="E36" s="4">
        <v>4499760423</v>
      </c>
      <c r="F36" s="4">
        <f>SUM(F37:F40)</f>
        <v>4544462049</v>
      </c>
      <c r="G36" s="4">
        <f t="shared" ref="G36:M36" si="6">SUM(G37:G40)</f>
        <v>4487866589</v>
      </c>
      <c r="H36" s="4">
        <f t="shared" si="6"/>
        <v>4264594984</v>
      </c>
      <c r="I36" s="4">
        <f t="shared" si="6"/>
        <v>4254431082</v>
      </c>
      <c r="J36" s="4">
        <f t="shared" si="6"/>
        <v>4128855541</v>
      </c>
      <c r="K36" s="4">
        <f t="shared" si="6"/>
        <v>4169049827</v>
      </c>
      <c r="L36" s="4">
        <f t="shared" si="6"/>
        <v>4215245981</v>
      </c>
      <c r="M36" s="4">
        <f t="shared" si="6"/>
        <v>4267926974</v>
      </c>
    </row>
    <row r="37" spans="1:13" x14ac:dyDescent="0.25">
      <c r="A37" t="s">
        <v>5</v>
      </c>
      <c r="B37" s="1">
        <v>700236000</v>
      </c>
      <c r="C37" s="1">
        <v>840283200</v>
      </c>
      <c r="D37" s="28">
        <v>966325680</v>
      </c>
      <c r="E37" s="28">
        <v>1111274530</v>
      </c>
      <c r="F37" s="28">
        <v>1277965700</v>
      </c>
      <c r="G37" s="28">
        <v>1469660550</v>
      </c>
      <c r="H37" s="28">
        <v>1469660550</v>
      </c>
      <c r="I37" s="28">
        <v>1469660550</v>
      </c>
      <c r="J37" s="28">
        <v>1469660550</v>
      </c>
      <c r="K37" s="28">
        <v>1469660550</v>
      </c>
      <c r="L37" s="28">
        <v>1469660550</v>
      </c>
      <c r="M37" s="28">
        <v>1469660550</v>
      </c>
    </row>
    <row r="38" spans="1:13" x14ac:dyDescent="0.25">
      <c r="A38" t="s">
        <v>19</v>
      </c>
      <c r="B38" s="1">
        <v>1354284953</v>
      </c>
      <c r="C38" s="1">
        <v>1354284953</v>
      </c>
      <c r="D38" s="28">
        <v>1354284953</v>
      </c>
      <c r="E38" s="28">
        <v>2953318420</v>
      </c>
      <c r="F38" s="28">
        <v>2966690015</v>
      </c>
      <c r="G38" s="28">
        <v>2966690015</v>
      </c>
      <c r="H38" s="28">
        <v>2966690015</v>
      </c>
      <c r="I38" s="28">
        <v>2966690015</v>
      </c>
      <c r="J38" s="28">
        <v>2966690015</v>
      </c>
      <c r="K38" s="28">
        <v>2966690015</v>
      </c>
      <c r="L38" s="28">
        <v>2966690015</v>
      </c>
      <c r="M38" s="28">
        <v>2966690015</v>
      </c>
    </row>
    <row r="39" spans="1:13" x14ac:dyDescent="0.25">
      <c r="A39" t="s">
        <v>20</v>
      </c>
      <c r="B39" s="1">
        <v>0</v>
      </c>
      <c r="C39" s="1">
        <v>0</v>
      </c>
      <c r="D39" s="28">
        <v>0</v>
      </c>
      <c r="E39" s="28">
        <v>0</v>
      </c>
      <c r="F39" s="28">
        <v>-58955026</v>
      </c>
      <c r="G39" s="28">
        <v>-103748918</v>
      </c>
      <c r="H39" s="28">
        <v>-85987652</v>
      </c>
      <c r="I39" s="28">
        <v>-102177288</v>
      </c>
      <c r="J39" s="28">
        <v>-113019353</v>
      </c>
      <c r="K39" s="28">
        <v>-81117825</v>
      </c>
      <c r="L39" s="28">
        <v>-96469701</v>
      </c>
      <c r="M39" s="28">
        <v>-106500419</v>
      </c>
    </row>
    <row r="40" spans="1:13" x14ac:dyDescent="0.25">
      <c r="A40" t="s">
        <v>6</v>
      </c>
      <c r="B40" s="1">
        <v>321842196</v>
      </c>
      <c r="C40" s="1">
        <v>284143330</v>
      </c>
      <c r="D40" s="28">
        <v>411348221</v>
      </c>
      <c r="E40" s="28">
        <v>435167473</v>
      </c>
      <c r="F40" s="28">
        <v>358761360</v>
      </c>
      <c r="G40" s="28">
        <v>155264942</v>
      </c>
      <c r="H40" s="28">
        <v>-85767929</v>
      </c>
      <c r="I40" s="28">
        <v>-79742195</v>
      </c>
      <c r="J40" s="28">
        <v>-194475671</v>
      </c>
      <c r="K40" s="28">
        <v>-186182913</v>
      </c>
      <c r="L40" s="28">
        <v>-124634883</v>
      </c>
      <c r="M40" s="28">
        <v>-61923172</v>
      </c>
    </row>
    <row r="41" spans="1:13" x14ac:dyDescent="0.25">
      <c r="A41" s="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3" x14ac:dyDescent="0.25">
      <c r="A42" s="2"/>
      <c r="B42" s="2"/>
      <c r="C42" s="2"/>
      <c r="D42" s="2"/>
      <c r="E42" s="2"/>
      <c r="F42" s="4"/>
    </row>
    <row r="43" spans="1:13" x14ac:dyDescent="0.25">
      <c r="A43" s="2"/>
      <c r="B43" s="14">
        <f>B36+B34</f>
        <v>4449211423</v>
      </c>
      <c r="C43" s="10">
        <f>C36+C34</f>
        <v>4645020937</v>
      </c>
      <c r="D43" s="10">
        <v>5125726997</v>
      </c>
      <c r="E43" s="10">
        <v>7154049876</v>
      </c>
      <c r="F43" s="10">
        <f t="shared" ref="F43:M43" si="7">SUM(F34,F36)</f>
        <v>7120013155</v>
      </c>
      <c r="G43" s="10">
        <f t="shared" si="7"/>
        <v>6874254239</v>
      </c>
      <c r="H43" s="10">
        <f t="shared" si="7"/>
        <v>6689447389</v>
      </c>
      <c r="I43" s="10">
        <f t="shared" si="7"/>
        <v>6683795327</v>
      </c>
      <c r="J43" s="10">
        <f t="shared" si="7"/>
        <v>6484417108</v>
      </c>
      <c r="K43" s="10">
        <f t="shared" si="7"/>
        <v>6471085712</v>
      </c>
      <c r="L43" s="10">
        <f t="shared" si="7"/>
        <v>6464136755</v>
      </c>
      <c r="M43" s="10">
        <f t="shared" si="7"/>
        <v>6622962269</v>
      </c>
    </row>
    <row r="45" spans="1:13" x14ac:dyDescent="0.25">
      <c r="A45" s="26" t="s">
        <v>61</v>
      </c>
      <c r="B45" s="15">
        <f>B36/(B37/10)</f>
        <v>33.936603502247813</v>
      </c>
      <c r="C45" s="11">
        <v>29.5</v>
      </c>
      <c r="D45" s="11">
        <v>28.27</v>
      </c>
      <c r="E45" s="11">
        <v>40.49</v>
      </c>
      <c r="F45" s="11">
        <v>35.56</v>
      </c>
      <c r="G45" s="11">
        <v>30.54</v>
      </c>
      <c r="H45" s="11">
        <v>29.02</v>
      </c>
      <c r="I45" s="15">
        <f>I36/(I37/10)</f>
        <v>28.948392756408953</v>
      </c>
      <c r="J45" s="15">
        <f>J36/(J37/10)</f>
        <v>28.093940066636478</v>
      </c>
      <c r="K45" s="15">
        <f>K36/(K37/10)</f>
        <v>28.36743373835543</v>
      </c>
      <c r="L45" s="15">
        <f>L36/(L37/10)</f>
        <v>28.68176587443951</v>
      </c>
      <c r="M45" s="15">
        <f>M36/(M37/10)</f>
        <v>29.040222750756968</v>
      </c>
    </row>
    <row r="46" spans="1:13" x14ac:dyDescent="0.25">
      <c r="A46" s="26" t="s">
        <v>62</v>
      </c>
      <c r="B46">
        <f>B37/10</f>
        <v>70023600</v>
      </c>
      <c r="C46">
        <f t="shared" ref="C46:M46" si="8">C37/10</f>
        <v>84028320</v>
      </c>
      <c r="D46">
        <f t="shared" si="8"/>
        <v>96632568</v>
      </c>
      <c r="E46">
        <f t="shared" si="8"/>
        <v>111127453</v>
      </c>
      <c r="F46">
        <f t="shared" si="8"/>
        <v>127796570</v>
      </c>
      <c r="G46">
        <f t="shared" si="8"/>
        <v>146966055</v>
      </c>
      <c r="H46">
        <f t="shared" si="8"/>
        <v>146966055</v>
      </c>
      <c r="I46">
        <f t="shared" si="8"/>
        <v>146966055</v>
      </c>
      <c r="J46">
        <f t="shared" si="8"/>
        <v>146966055</v>
      </c>
      <c r="K46">
        <f t="shared" si="8"/>
        <v>146966055</v>
      </c>
      <c r="L46">
        <f t="shared" si="8"/>
        <v>146966055</v>
      </c>
      <c r="M46">
        <f t="shared" si="8"/>
        <v>146966055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9"/>
  <sheetViews>
    <sheetView workbookViewId="0">
      <pane xSplit="1" ySplit="4" topLeftCell="F5" activePane="bottomRight" state="frozen"/>
      <selection pane="topRight" activeCell="B1" sqref="B1"/>
      <selection pane="bottomLeft" activeCell="A6" sqref="A6"/>
      <selection pane="bottomRight" activeCell="O4" sqref="O4"/>
    </sheetView>
  </sheetViews>
  <sheetFormatPr defaultRowHeight="15" x14ac:dyDescent="0.25"/>
  <cols>
    <col min="1" max="1" width="37.42578125" customWidth="1"/>
    <col min="2" max="13" width="16.85546875" bestFit="1" customWidth="1"/>
  </cols>
  <sheetData>
    <row r="1" spans="1:13" ht="15.75" x14ac:dyDescent="0.25">
      <c r="A1" s="3" t="s">
        <v>47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3" ht="15.75" x14ac:dyDescent="0.25">
      <c r="A2" s="3" t="s">
        <v>63</v>
      </c>
      <c r="B2" s="3"/>
      <c r="C2" s="3"/>
      <c r="D2" s="3"/>
    </row>
    <row r="3" spans="1:13" ht="15.75" x14ac:dyDescent="0.25">
      <c r="A3" s="3" t="s">
        <v>55</v>
      </c>
      <c r="B3" s="3"/>
      <c r="C3" s="3"/>
      <c r="D3" s="3"/>
      <c r="E3" s="3"/>
      <c r="F3" s="3"/>
    </row>
    <row r="4" spans="1:13" ht="15.75" x14ac:dyDescent="0.25">
      <c r="A4" s="3"/>
      <c r="B4" s="27">
        <v>2008</v>
      </c>
      <c r="C4" s="27">
        <v>2009</v>
      </c>
      <c r="D4" s="27">
        <v>2010</v>
      </c>
      <c r="E4" s="27">
        <v>2011</v>
      </c>
      <c r="F4" s="27">
        <v>2012</v>
      </c>
      <c r="G4" s="27">
        <v>2013</v>
      </c>
      <c r="H4" s="27">
        <v>2014</v>
      </c>
      <c r="I4" s="27">
        <v>2015</v>
      </c>
      <c r="J4" s="27">
        <v>2016</v>
      </c>
      <c r="K4" s="27">
        <v>2017</v>
      </c>
      <c r="L4" s="27">
        <v>2018</v>
      </c>
      <c r="M4" s="27">
        <v>2019</v>
      </c>
    </row>
    <row r="5" spans="1:13" x14ac:dyDescent="0.25">
      <c r="A5" s="26" t="s">
        <v>64</v>
      </c>
      <c r="B5" s="28">
        <v>1529918239</v>
      </c>
      <c r="C5" s="28">
        <v>1695710571</v>
      </c>
      <c r="D5" s="28">
        <v>1926745719</v>
      </c>
      <c r="E5" s="28">
        <v>1901444562</v>
      </c>
      <c r="F5" s="28">
        <v>1942350752</v>
      </c>
      <c r="G5" s="28">
        <v>1704567234</v>
      </c>
      <c r="H5" s="28">
        <v>1677657674</v>
      </c>
      <c r="I5" s="28">
        <v>1411871705</v>
      </c>
      <c r="J5" s="28">
        <v>2053499930</v>
      </c>
      <c r="K5" s="28">
        <v>1437866858</v>
      </c>
      <c r="L5" s="28">
        <v>1528643124</v>
      </c>
      <c r="M5" s="28">
        <v>1533121181</v>
      </c>
    </row>
    <row r="6" spans="1:13" x14ac:dyDescent="0.25">
      <c r="A6" t="s">
        <v>10</v>
      </c>
      <c r="B6" s="29">
        <v>1030525596</v>
      </c>
      <c r="C6" s="29">
        <v>1136510173</v>
      </c>
      <c r="D6" s="29">
        <v>1267648737</v>
      </c>
      <c r="E6" s="29">
        <v>1248024942</v>
      </c>
      <c r="F6" s="29">
        <v>1268312998</v>
      </c>
      <c r="G6" s="29">
        <v>1226896190</v>
      </c>
      <c r="H6" s="29">
        <v>1253443603</v>
      </c>
      <c r="I6" s="29">
        <v>1072481325</v>
      </c>
      <c r="J6" s="29">
        <v>1600154418</v>
      </c>
      <c r="K6" s="29">
        <v>1111841194</v>
      </c>
      <c r="L6" s="29">
        <v>1182346853</v>
      </c>
      <c r="M6" s="29">
        <v>1192696859</v>
      </c>
    </row>
    <row r="7" spans="1:13" x14ac:dyDescent="0.25">
      <c r="A7" s="26" t="s">
        <v>8</v>
      </c>
      <c r="B7" s="30">
        <f>B5-B6</f>
        <v>499392643</v>
      </c>
      <c r="C7" s="30">
        <f t="shared" ref="C7:M7" si="0">C5-C6</f>
        <v>559200398</v>
      </c>
      <c r="D7" s="30">
        <f t="shared" si="0"/>
        <v>659096982</v>
      </c>
      <c r="E7" s="30">
        <f t="shared" si="0"/>
        <v>653419620</v>
      </c>
      <c r="F7" s="30">
        <f t="shared" si="0"/>
        <v>674037754</v>
      </c>
      <c r="G7" s="30">
        <f t="shared" si="0"/>
        <v>477671044</v>
      </c>
      <c r="H7" s="30">
        <f t="shared" si="0"/>
        <v>424214071</v>
      </c>
      <c r="I7" s="30">
        <f t="shared" si="0"/>
        <v>339390380</v>
      </c>
      <c r="J7" s="30">
        <f t="shared" si="0"/>
        <v>453345512</v>
      </c>
      <c r="K7" s="30">
        <f t="shared" si="0"/>
        <v>326025664</v>
      </c>
      <c r="L7" s="30">
        <f t="shared" si="0"/>
        <v>346296271</v>
      </c>
      <c r="M7" s="30">
        <f t="shared" si="0"/>
        <v>340424322</v>
      </c>
    </row>
    <row r="8" spans="1:13" x14ac:dyDescent="0.25">
      <c r="A8" s="2"/>
      <c r="B8" s="30"/>
      <c r="C8" s="30"/>
      <c r="D8" s="30"/>
      <c r="E8" s="30"/>
      <c r="F8" s="30"/>
      <c r="G8" s="30"/>
      <c r="H8" s="28"/>
      <c r="I8" s="28"/>
      <c r="J8" s="28"/>
      <c r="K8" s="28"/>
      <c r="L8" s="28"/>
      <c r="M8" s="28"/>
    </row>
    <row r="9" spans="1:13" x14ac:dyDescent="0.25">
      <c r="A9" s="26" t="s">
        <v>65</v>
      </c>
      <c r="B9" s="30">
        <f>SUM(B11:B13)-B10</f>
        <v>90166173</v>
      </c>
      <c r="C9" s="30">
        <f t="shared" ref="C9:M9" si="1">SUM(C11:C13)-C10</f>
        <v>87882300</v>
      </c>
      <c r="D9" s="30">
        <f t="shared" si="1"/>
        <v>88993320</v>
      </c>
      <c r="E9" s="30">
        <f t="shared" si="1"/>
        <v>121100868</v>
      </c>
      <c r="F9" s="30">
        <f t="shared" si="1"/>
        <v>105872312</v>
      </c>
      <c r="G9" s="30">
        <f t="shared" si="1"/>
        <v>107644738</v>
      </c>
      <c r="H9" s="30">
        <f t="shared" si="1"/>
        <v>142449625</v>
      </c>
      <c r="I9" s="30">
        <f t="shared" si="1"/>
        <v>93777602</v>
      </c>
      <c r="J9" s="30">
        <f t="shared" si="1"/>
        <v>146175853</v>
      </c>
      <c r="K9" s="30">
        <f t="shared" si="1"/>
        <v>102235501</v>
      </c>
      <c r="L9" s="30">
        <f t="shared" si="1"/>
        <v>110042634</v>
      </c>
      <c r="M9" s="31">
        <f t="shared" si="1"/>
        <v>109394165</v>
      </c>
    </row>
    <row r="10" spans="1:13" x14ac:dyDescent="0.25">
      <c r="A10" s="6" t="s">
        <v>26</v>
      </c>
      <c r="B10" s="28">
        <v>471606</v>
      </c>
      <c r="C10" s="28">
        <v>88960</v>
      </c>
      <c r="D10" s="32">
        <v>0</v>
      </c>
      <c r="E10" s="32">
        <v>0</v>
      </c>
      <c r="F10" s="32">
        <v>0</v>
      </c>
      <c r="G10" s="32">
        <v>0</v>
      </c>
      <c r="H10" s="32">
        <v>22626755</v>
      </c>
      <c r="I10" s="32">
        <v>14199293</v>
      </c>
      <c r="J10" s="32">
        <v>27058094</v>
      </c>
      <c r="K10" s="32">
        <v>17254287</v>
      </c>
      <c r="L10" s="33">
        <v>13052711</v>
      </c>
      <c r="M10" s="33">
        <v>9732635</v>
      </c>
    </row>
    <row r="11" spans="1:13" x14ac:dyDescent="0.25">
      <c r="A11" t="s">
        <v>27</v>
      </c>
      <c r="B11" s="28">
        <v>39538087</v>
      </c>
      <c r="C11" s="28">
        <v>38302865</v>
      </c>
      <c r="D11" s="28">
        <v>38611923</v>
      </c>
      <c r="E11" s="28">
        <v>61433037</v>
      </c>
      <c r="F11" s="28">
        <v>54107127</v>
      </c>
      <c r="G11" s="28">
        <v>56577523</v>
      </c>
      <c r="H11" s="28">
        <v>73013118</v>
      </c>
      <c r="I11" s="28">
        <v>52295451</v>
      </c>
      <c r="J11" s="28">
        <v>91958650</v>
      </c>
      <c r="K11" s="28">
        <v>57711599</v>
      </c>
      <c r="L11" s="28">
        <v>59800153</v>
      </c>
      <c r="M11" s="28">
        <v>63250534</v>
      </c>
    </row>
    <row r="12" spans="1:13" x14ac:dyDescent="0.25">
      <c r="A12" t="s">
        <v>28</v>
      </c>
      <c r="B12" s="28">
        <v>51099692</v>
      </c>
      <c r="C12" s="28">
        <v>49668395</v>
      </c>
      <c r="D12" s="28">
        <v>50381397</v>
      </c>
      <c r="E12" s="28">
        <v>49547627</v>
      </c>
      <c r="F12" s="28">
        <v>51765185</v>
      </c>
      <c r="G12" s="28">
        <v>51067215</v>
      </c>
      <c r="H12" s="28">
        <v>92063262</v>
      </c>
      <c r="I12" s="28">
        <v>55681444</v>
      </c>
      <c r="J12" s="28">
        <v>81275297</v>
      </c>
      <c r="K12" s="28">
        <v>61778189</v>
      </c>
      <c r="L12" s="28">
        <v>63295192</v>
      </c>
      <c r="M12" s="28">
        <v>55876266</v>
      </c>
    </row>
    <row r="13" spans="1:13" x14ac:dyDescent="0.25">
      <c r="A13" s="6" t="s">
        <v>41</v>
      </c>
      <c r="B13" s="28">
        <v>0</v>
      </c>
      <c r="C13" s="28">
        <v>0</v>
      </c>
      <c r="D13" s="28">
        <v>0</v>
      </c>
      <c r="E13" s="28">
        <v>10120204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/>
      <c r="M13" s="28"/>
    </row>
    <row r="14" spans="1:13" ht="15.75" customHeight="1" x14ac:dyDescent="0.25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3" x14ac:dyDescent="0.25">
      <c r="A15" s="26" t="s">
        <v>9</v>
      </c>
      <c r="B15" s="30">
        <f>B7-B9</f>
        <v>409226470</v>
      </c>
      <c r="C15" s="30">
        <f t="shared" ref="C15:M15" si="2">C7-C9</f>
        <v>471318098</v>
      </c>
      <c r="D15" s="30">
        <f t="shared" si="2"/>
        <v>570103662</v>
      </c>
      <c r="E15" s="30">
        <f t="shared" si="2"/>
        <v>532318752</v>
      </c>
      <c r="F15" s="30">
        <f t="shared" si="2"/>
        <v>568165442</v>
      </c>
      <c r="G15" s="30">
        <f t="shared" si="2"/>
        <v>370026306</v>
      </c>
      <c r="H15" s="30">
        <f t="shared" si="2"/>
        <v>281764446</v>
      </c>
      <c r="I15" s="30">
        <f t="shared" si="2"/>
        <v>245612778</v>
      </c>
      <c r="J15" s="30">
        <f t="shared" si="2"/>
        <v>307169659</v>
      </c>
      <c r="K15" s="30">
        <f t="shared" si="2"/>
        <v>223790163</v>
      </c>
      <c r="L15" s="30">
        <f t="shared" si="2"/>
        <v>236253637</v>
      </c>
      <c r="M15" s="30">
        <f t="shared" si="2"/>
        <v>231030157</v>
      </c>
    </row>
    <row r="16" spans="1:13" x14ac:dyDescent="0.25">
      <c r="A16" s="13" t="s">
        <v>66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28"/>
    </row>
    <row r="17" spans="1:13" x14ac:dyDescent="0.25">
      <c r="A17" s="6" t="s">
        <v>35</v>
      </c>
      <c r="B17" s="28">
        <v>0</v>
      </c>
      <c r="C17" s="28">
        <v>0</v>
      </c>
      <c r="D17" s="28">
        <v>0</v>
      </c>
      <c r="E17" s="28">
        <v>0</v>
      </c>
      <c r="F17" s="34">
        <v>19649764</v>
      </c>
      <c r="G17" s="34">
        <v>6191823</v>
      </c>
      <c r="H17" s="28">
        <v>0</v>
      </c>
      <c r="I17" s="28">
        <v>0</v>
      </c>
      <c r="J17" s="28">
        <v>0</v>
      </c>
      <c r="K17" s="28">
        <v>0</v>
      </c>
      <c r="L17" s="28"/>
      <c r="M17" s="28"/>
    </row>
    <row r="18" spans="1:13" x14ac:dyDescent="0.25">
      <c r="A18" t="s">
        <v>11</v>
      </c>
      <c r="B18" s="28">
        <v>188309477</v>
      </c>
      <c r="C18" s="28">
        <v>209672116</v>
      </c>
      <c r="D18" s="28">
        <v>249775873</v>
      </c>
      <c r="E18" s="28">
        <v>306604938</v>
      </c>
      <c r="F18" s="28">
        <v>364625228</v>
      </c>
      <c r="G18" s="28">
        <v>392906851</v>
      </c>
      <c r="H18" s="28">
        <v>258876706</v>
      </c>
      <c r="I18" s="28">
        <v>226774443</v>
      </c>
      <c r="J18" s="28">
        <v>367017513</v>
      </c>
      <c r="K18" s="28">
        <v>200109152</v>
      </c>
      <c r="L18" s="28">
        <v>150778835</v>
      </c>
      <c r="M18" s="28">
        <v>133928558</v>
      </c>
    </row>
    <row r="19" spans="1:13" x14ac:dyDescent="0.25">
      <c r="A19" t="s">
        <v>26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13" x14ac:dyDescent="0.25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1:13" x14ac:dyDescent="0.25">
      <c r="A21" s="26" t="s">
        <v>67</v>
      </c>
      <c r="B21" s="30">
        <f>B15-SUM(B17:B18)</f>
        <v>220916993</v>
      </c>
      <c r="C21" s="30">
        <f t="shared" ref="C21:M21" si="3">C15-SUM(C17:C18)</f>
        <v>261645982</v>
      </c>
      <c r="D21" s="30">
        <f t="shared" si="3"/>
        <v>320327789</v>
      </c>
      <c r="E21" s="30">
        <f t="shared" si="3"/>
        <v>225713814</v>
      </c>
      <c r="F21" s="30">
        <f t="shared" si="3"/>
        <v>183890450</v>
      </c>
      <c r="G21" s="30">
        <f t="shared" si="3"/>
        <v>-29072368</v>
      </c>
      <c r="H21" s="30">
        <f t="shared" si="3"/>
        <v>22887740</v>
      </c>
      <c r="I21" s="30">
        <f t="shared" si="3"/>
        <v>18838335</v>
      </c>
      <c r="J21" s="30">
        <f t="shared" si="3"/>
        <v>-59847854</v>
      </c>
      <c r="K21" s="30">
        <f>K15-SUM(K17:K18)</f>
        <v>23681011</v>
      </c>
      <c r="L21" s="30">
        <f t="shared" si="3"/>
        <v>85474802</v>
      </c>
      <c r="M21" s="30">
        <f t="shared" si="3"/>
        <v>97101599</v>
      </c>
    </row>
    <row r="22" spans="1:13" x14ac:dyDescent="0.25">
      <c r="A22" t="s">
        <v>68</v>
      </c>
      <c r="B22" s="29">
        <v>10519857</v>
      </c>
      <c r="C22" s="29">
        <v>12459333</v>
      </c>
      <c r="D22" s="29">
        <v>15253704</v>
      </c>
      <c r="E22" s="29">
        <v>10748277</v>
      </c>
      <c r="F22" s="29">
        <v>8756688</v>
      </c>
      <c r="G22" s="29">
        <v>0</v>
      </c>
      <c r="H22" s="29">
        <v>1089892</v>
      </c>
      <c r="I22" s="29">
        <v>897064</v>
      </c>
      <c r="J22" s="29">
        <v>897064</v>
      </c>
      <c r="K22" s="29">
        <v>1127667</v>
      </c>
      <c r="L22" s="28">
        <v>4070229</v>
      </c>
      <c r="M22" s="28">
        <v>4623886</v>
      </c>
    </row>
    <row r="23" spans="1:13" x14ac:dyDescent="0.25">
      <c r="A23" s="26" t="s">
        <v>69</v>
      </c>
      <c r="B23" s="35">
        <f>B21-B22</f>
        <v>210397136</v>
      </c>
      <c r="C23" s="35">
        <f t="shared" ref="C23:M23" si="4">C21-C22</f>
        <v>249186649</v>
      </c>
      <c r="D23" s="35">
        <f t="shared" si="4"/>
        <v>305074085</v>
      </c>
      <c r="E23" s="35">
        <f t="shared" si="4"/>
        <v>214965537</v>
      </c>
      <c r="F23" s="35">
        <f t="shared" si="4"/>
        <v>175133762</v>
      </c>
      <c r="G23" s="35">
        <f t="shared" si="4"/>
        <v>-29072368</v>
      </c>
      <c r="H23" s="35">
        <f t="shared" si="4"/>
        <v>21797848</v>
      </c>
      <c r="I23" s="35">
        <f t="shared" si="4"/>
        <v>17941271</v>
      </c>
      <c r="J23" s="35">
        <f t="shared" si="4"/>
        <v>-60744918</v>
      </c>
      <c r="K23" s="35">
        <f t="shared" si="4"/>
        <v>22553344</v>
      </c>
      <c r="L23" s="36">
        <f t="shared" si="4"/>
        <v>81404573</v>
      </c>
      <c r="M23" s="36">
        <f t="shared" si="4"/>
        <v>92477713</v>
      </c>
    </row>
    <row r="24" spans="1:13" x14ac:dyDescent="0.25">
      <c r="A24" s="23" t="s">
        <v>70</v>
      </c>
      <c r="B24" s="35"/>
      <c r="C24" s="35"/>
      <c r="D24" s="35"/>
      <c r="E24" s="35"/>
      <c r="F24" s="30"/>
      <c r="G24" s="30"/>
      <c r="H24" s="30"/>
      <c r="I24" s="30"/>
      <c r="J24" s="30"/>
      <c r="K24" s="30"/>
      <c r="L24" s="28"/>
      <c r="M24" s="28"/>
    </row>
    <row r="25" spans="1:13" x14ac:dyDescent="0.25">
      <c r="A25" t="s">
        <v>29</v>
      </c>
      <c r="B25" s="29">
        <v>-30481549</v>
      </c>
      <c r="C25" s="29">
        <v>-76814715</v>
      </c>
      <c r="D25" s="29">
        <v>-51826714</v>
      </c>
      <c r="E25" s="29">
        <v>-46197435</v>
      </c>
      <c r="F25" s="29">
        <v>-84848705</v>
      </c>
      <c r="G25" s="29">
        <v>17270800</v>
      </c>
      <c r="H25" s="29">
        <v>-24134076</v>
      </c>
      <c r="I25" s="29">
        <v>-11915537</v>
      </c>
      <c r="J25" s="29">
        <v>28183993</v>
      </c>
      <c r="K25" s="29">
        <v>-14260586</v>
      </c>
      <c r="L25" s="28">
        <v>-19856543</v>
      </c>
      <c r="M25" s="28">
        <v>-29766002</v>
      </c>
    </row>
    <row r="26" spans="1:13" x14ac:dyDescent="0.25">
      <c r="A26" s="26" t="s">
        <v>71</v>
      </c>
      <c r="B26" s="31">
        <f>SUM(B23,B25)</f>
        <v>179915587</v>
      </c>
      <c r="C26" s="31">
        <f t="shared" ref="C26:M26" si="5">SUM(C23,C25)</f>
        <v>172371934</v>
      </c>
      <c r="D26" s="31">
        <f t="shared" si="5"/>
        <v>253247371</v>
      </c>
      <c r="E26" s="31">
        <f t="shared" si="5"/>
        <v>168768102</v>
      </c>
      <c r="F26" s="31">
        <f t="shared" si="5"/>
        <v>90285057</v>
      </c>
      <c r="G26" s="31">
        <f t="shared" si="5"/>
        <v>-11801568</v>
      </c>
      <c r="H26" s="31">
        <f t="shared" si="5"/>
        <v>-2336228</v>
      </c>
      <c r="I26" s="31">
        <f t="shared" si="5"/>
        <v>6025734</v>
      </c>
      <c r="J26" s="31">
        <f t="shared" si="5"/>
        <v>-32560925</v>
      </c>
      <c r="K26" s="31">
        <f t="shared" si="5"/>
        <v>8292758</v>
      </c>
      <c r="L26" s="32">
        <f t="shared" si="5"/>
        <v>61548030</v>
      </c>
      <c r="M26" s="32">
        <f t="shared" si="5"/>
        <v>62711711</v>
      </c>
    </row>
    <row r="27" spans="1:13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8"/>
      <c r="M27" s="28"/>
    </row>
    <row r="28" spans="1:13" x14ac:dyDescent="0.25">
      <c r="A28" s="26" t="s">
        <v>72</v>
      </c>
      <c r="B28" s="37">
        <v>2.57</v>
      </c>
      <c r="C28" s="37">
        <v>2.0499999999999998</v>
      </c>
      <c r="D28" s="37">
        <f>D26/('1'!D37/10)</f>
        <v>2.6207248367858753</v>
      </c>
      <c r="E28" s="37">
        <f>E26/('1'!E37/10)</f>
        <v>1.518689553696511</v>
      </c>
      <c r="F28" s="37">
        <f>F26/('1'!F37/10)</f>
        <v>0.70647480601396417</v>
      </c>
      <c r="G28" s="37">
        <f>G26/('1'!G37/10)</f>
        <v>-8.0301318559581669E-2</v>
      </c>
      <c r="H28" s="37">
        <f>H26/('1'!H37/10)</f>
        <v>-1.5896378248705118E-2</v>
      </c>
      <c r="I28" s="37">
        <f>I26/('1'!I37/10)</f>
        <v>4.1000855605738344E-2</v>
      </c>
      <c r="J28" s="37">
        <f>J26/('1'!J37/10)</f>
        <v>-0.22155405205644255</v>
      </c>
      <c r="K28" s="37">
        <f>K26/('1'!K37/10)</f>
        <v>5.642634960841808E-2</v>
      </c>
      <c r="L28" s="37">
        <f>L26/('1'!L37/10)</f>
        <v>0.41879078811770515</v>
      </c>
      <c r="M28" s="37">
        <f>M26/('1'!M37/10)</f>
        <v>0.42670881381418313</v>
      </c>
    </row>
    <row r="29" spans="1:13" x14ac:dyDescent="0.25">
      <c r="A29" s="13" t="s">
        <v>73</v>
      </c>
      <c r="B29" s="28">
        <f>'1'!B46</f>
        <v>70023600</v>
      </c>
      <c r="C29" s="28">
        <f>'1'!C46</f>
        <v>84028320</v>
      </c>
      <c r="D29" s="28">
        <f>'1'!D46</f>
        <v>96632568</v>
      </c>
      <c r="E29" s="28">
        <f>'1'!E46</f>
        <v>111127453</v>
      </c>
      <c r="F29" s="28">
        <f>'1'!F46</f>
        <v>127796570</v>
      </c>
      <c r="G29" s="28">
        <f>'1'!G46</f>
        <v>146966055</v>
      </c>
      <c r="H29" s="28">
        <f>'1'!H46</f>
        <v>146966055</v>
      </c>
      <c r="I29" s="28">
        <f>'1'!I46</f>
        <v>146966055</v>
      </c>
      <c r="J29" s="28">
        <f>'1'!J46</f>
        <v>146966055</v>
      </c>
      <c r="K29" s="28">
        <f>'1'!K46</f>
        <v>146966055</v>
      </c>
      <c r="L29" s="28">
        <f>'1'!L46</f>
        <v>146966055</v>
      </c>
      <c r="M29" s="28">
        <f>'1'!M46</f>
        <v>146966055</v>
      </c>
    </row>
    <row r="31" spans="1:13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7" spans="2:1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43" spans="2:1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7" spans="2:1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</row>
    <row r="49" spans="1:2" x14ac:dyDescent="0.25">
      <c r="A49" s="8"/>
      <c r="B4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5"/>
  <sheetViews>
    <sheetView tabSelected="1" workbookViewId="0">
      <pane xSplit="1" ySplit="4" topLeftCell="H5" activePane="bottomRight" state="frozen"/>
      <selection pane="topRight" activeCell="B1" sqref="B1"/>
      <selection pane="bottomLeft" activeCell="A6" sqref="A6"/>
      <selection pane="bottomRight" activeCell="O16" sqref="O16"/>
    </sheetView>
  </sheetViews>
  <sheetFormatPr defaultRowHeight="15" x14ac:dyDescent="0.25"/>
  <cols>
    <col min="1" max="1" width="41.5703125" customWidth="1"/>
    <col min="2" max="2" width="16.85546875" bestFit="1" customWidth="1"/>
    <col min="3" max="13" width="17.7109375" bestFit="1" customWidth="1"/>
  </cols>
  <sheetData>
    <row r="1" spans="1:16" ht="15.75" x14ac:dyDescent="0.25">
      <c r="A1" s="3" t="s">
        <v>47</v>
      </c>
      <c r="B1" s="3"/>
      <c r="C1" s="3"/>
      <c r="D1" s="3"/>
      <c r="E1" s="3"/>
      <c r="F1" s="3"/>
    </row>
    <row r="2" spans="1:16" ht="15.75" x14ac:dyDescent="0.25">
      <c r="A2" s="3" t="s">
        <v>74</v>
      </c>
      <c r="B2" s="3"/>
      <c r="C2" s="3"/>
      <c r="D2" s="3"/>
      <c r="E2" s="3"/>
      <c r="F2" s="3"/>
    </row>
    <row r="3" spans="1:16" ht="15.75" x14ac:dyDescent="0.25">
      <c r="A3" s="3" t="s">
        <v>55</v>
      </c>
      <c r="B3" s="3"/>
      <c r="C3" s="3"/>
      <c r="D3" s="3"/>
      <c r="E3" s="3"/>
      <c r="F3" s="3"/>
    </row>
    <row r="4" spans="1:16" ht="15.75" x14ac:dyDescent="0.25">
      <c r="A4" s="3"/>
      <c r="B4" s="27">
        <v>2008</v>
      </c>
      <c r="C4" s="27">
        <v>2009</v>
      </c>
      <c r="D4" s="27">
        <v>2010</v>
      </c>
      <c r="E4" s="27">
        <v>2011</v>
      </c>
      <c r="F4" s="27">
        <v>2012</v>
      </c>
      <c r="G4" s="27">
        <v>2013</v>
      </c>
      <c r="H4" s="27">
        <v>2014</v>
      </c>
      <c r="I4" s="27">
        <v>2015</v>
      </c>
      <c r="J4" s="27">
        <v>2016</v>
      </c>
      <c r="K4" s="27">
        <v>2017</v>
      </c>
      <c r="L4" s="27">
        <v>2018</v>
      </c>
      <c r="M4" s="27">
        <v>2019</v>
      </c>
      <c r="N4" s="12"/>
      <c r="O4" s="12"/>
      <c r="P4" s="12"/>
    </row>
    <row r="5" spans="1:16" x14ac:dyDescent="0.25">
      <c r="A5" s="26" t="s">
        <v>75</v>
      </c>
    </row>
    <row r="6" spans="1:16" x14ac:dyDescent="0.25">
      <c r="A6" t="s">
        <v>15</v>
      </c>
      <c r="B6" s="28">
        <v>1576679443</v>
      </c>
      <c r="C6" s="28">
        <v>1582158075</v>
      </c>
      <c r="D6" s="28">
        <v>1810813275</v>
      </c>
      <c r="E6" s="28">
        <v>1774197732</v>
      </c>
      <c r="F6" s="28">
        <v>1676871496</v>
      </c>
      <c r="G6" s="28">
        <v>1882993023</v>
      </c>
      <c r="H6" s="28">
        <v>2217078717</v>
      </c>
      <c r="I6" s="28">
        <v>1483426882</v>
      </c>
      <c r="J6" s="28">
        <v>2143294618</v>
      </c>
      <c r="K6" s="28">
        <v>1384268617</v>
      </c>
      <c r="L6" s="28">
        <v>1509269927</v>
      </c>
      <c r="M6" s="28">
        <v>1468133022</v>
      </c>
    </row>
    <row r="7" spans="1:16" x14ac:dyDescent="0.25">
      <c r="A7" t="s">
        <v>16</v>
      </c>
      <c r="B7" s="34">
        <v>-980747699</v>
      </c>
      <c r="C7" s="34">
        <v>-1142884344</v>
      </c>
      <c r="D7" s="34">
        <v>-1417186680</v>
      </c>
      <c r="E7" s="34">
        <v>-1089611868</v>
      </c>
      <c r="F7" s="34">
        <v>-1124027465</v>
      </c>
      <c r="G7" s="34">
        <v>-1213006959</v>
      </c>
      <c r="H7" s="34">
        <v>-1070864322</v>
      </c>
      <c r="I7" s="34">
        <v>-1081674615</v>
      </c>
      <c r="J7" s="34">
        <v>-1446828107</v>
      </c>
      <c r="K7" s="34">
        <v>-1039933257</v>
      </c>
      <c r="L7" s="28">
        <v>-1291527200</v>
      </c>
      <c r="M7" s="28">
        <v>-1247229684</v>
      </c>
    </row>
    <row r="8" spans="1:16" x14ac:dyDescent="0.25">
      <c r="A8" t="s">
        <v>36</v>
      </c>
      <c r="B8" s="34">
        <v>-181009112</v>
      </c>
      <c r="C8" s="34">
        <v>-200313511</v>
      </c>
      <c r="D8" s="34">
        <v>-197793786</v>
      </c>
      <c r="E8" s="34">
        <v>-221035344</v>
      </c>
      <c r="F8" s="34">
        <v>-402474727</v>
      </c>
      <c r="G8" s="34">
        <v>-402285732</v>
      </c>
      <c r="H8" s="34">
        <v>-248048152</v>
      </c>
      <c r="I8" s="34">
        <v>-219064022</v>
      </c>
      <c r="J8" s="34">
        <v>-356352732</v>
      </c>
      <c r="K8" s="34">
        <v>-195696698</v>
      </c>
      <c r="L8" s="28">
        <v>-148123479</v>
      </c>
      <c r="M8" s="28">
        <v>-130955318</v>
      </c>
    </row>
    <row r="9" spans="1:16" x14ac:dyDescent="0.25">
      <c r="A9" t="s">
        <v>38</v>
      </c>
      <c r="B9" s="34">
        <v>0</v>
      </c>
      <c r="C9" s="34">
        <v>0</v>
      </c>
      <c r="D9" s="34">
        <v>0</v>
      </c>
      <c r="E9" s="34">
        <v>0</v>
      </c>
      <c r="F9" s="38">
        <v>0</v>
      </c>
      <c r="G9" s="34">
        <v>-143939852</v>
      </c>
      <c r="H9" s="34">
        <v>0</v>
      </c>
      <c r="I9" s="34">
        <v>0</v>
      </c>
      <c r="J9" s="34">
        <v>0</v>
      </c>
      <c r="K9" s="34">
        <v>0</v>
      </c>
      <c r="L9" s="28"/>
      <c r="M9" s="28"/>
    </row>
    <row r="10" spans="1:16" x14ac:dyDescent="0.25">
      <c r="A10" t="s">
        <v>37</v>
      </c>
      <c r="B10" s="34">
        <v>-25910018</v>
      </c>
      <c r="C10" s="34">
        <v>-37495700</v>
      </c>
      <c r="D10" s="34">
        <v>-66573115</v>
      </c>
      <c r="E10" s="34">
        <v>-26306168</v>
      </c>
      <c r="F10" s="34">
        <v>-71152032</v>
      </c>
      <c r="G10" s="34">
        <v>-47290057</v>
      </c>
      <c r="H10" s="34">
        <v>-25685587</v>
      </c>
      <c r="I10" s="34">
        <v>-44276354</v>
      </c>
      <c r="J10" s="34">
        <v>-51245019</v>
      </c>
      <c r="K10" s="34">
        <v>-36434046</v>
      </c>
      <c r="L10" s="28">
        <v>-29046111</v>
      </c>
      <c r="M10" s="28">
        <v>-29766002</v>
      </c>
    </row>
    <row r="11" spans="1:16" x14ac:dyDescent="0.25">
      <c r="A11" s="2"/>
      <c r="B11" s="39">
        <f>SUM(B6:B10)</f>
        <v>389012614</v>
      </c>
      <c r="C11" s="39">
        <f t="shared" ref="C11:M11" si="0">SUM(C6:C10)</f>
        <v>201464520</v>
      </c>
      <c r="D11" s="39">
        <f t="shared" si="0"/>
        <v>129259694</v>
      </c>
      <c r="E11" s="39">
        <f t="shared" si="0"/>
        <v>437244352</v>
      </c>
      <c r="F11" s="39">
        <f t="shared" si="0"/>
        <v>79217272</v>
      </c>
      <c r="G11" s="39">
        <f t="shared" si="0"/>
        <v>76470423</v>
      </c>
      <c r="H11" s="39">
        <f t="shared" si="0"/>
        <v>872480656</v>
      </c>
      <c r="I11" s="39">
        <f t="shared" si="0"/>
        <v>138411891</v>
      </c>
      <c r="J11" s="39">
        <f t="shared" si="0"/>
        <v>288868760</v>
      </c>
      <c r="K11" s="37">
        <f t="shared" si="0"/>
        <v>112204616</v>
      </c>
      <c r="L11" s="37">
        <f t="shared" si="0"/>
        <v>40573137</v>
      </c>
      <c r="M11" s="37">
        <f t="shared" si="0"/>
        <v>60182018</v>
      </c>
    </row>
    <row r="12" spans="1:16" x14ac:dyDescent="0.25">
      <c r="B12" s="40"/>
      <c r="C12" s="36"/>
      <c r="D12" s="36"/>
      <c r="E12" s="36"/>
      <c r="F12" s="36"/>
      <c r="G12" s="36"/>
      <c r="H12" s="36"/>
      <c r="I12" s="36"/>
      <c r="J12" s="36"/>
      <c r="K12" s="36"/>
      <c r="L12" s="28"/>
      <c r="M12" s="28"/>
    </row>
    <row r="13" spans="1:16" x14ac:dyDescent="0.25">
      <c r="A13" s="26" t="s">
        <v>76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4" spans="1:16" x14ac:dyDescent="0.25">
      <c r="A14" s="5" t="s">
        <v>30</v>
      </c>
      <c r="B14" s="28">
        <v>-29690412</v>
      </c>
      <c r="C14" s="28">
        <v>-12406099</v>
      </c>
      <c r="D14" s="28">
        <v>-62727624</v>
      </c>
      <c r="E14" s="28">
        <v>-102926087</v>
      </c>
      <c r="F14" s="28">
        <v>-14924231</v>
      </c>
      <c r="G14" s="28">
        <v>-19468655</v>
      </c>
      <c r="H14" s="28">
        <v>-10615917</v>
      </c>
      <c r="I14" s="28">
        <v>-11791395</v>
      </c>
      <c r="J14" s="28">
        <v>-14561017</v>
      </c>
      <c r="K14" s="28">
        <v>-3833835</v>
      </c>
      <c r="L14" s="28">
        <v>-8536567</v>
      </c>
      <c r="M14" s="28">
        <v>-13817051</v>
      </c>
    </row>
    <row r="15" spans="1:16" x14ac:dyDescent="0.25">
      <c r="A15" s="5" t="s">
        <v>39</v>
      </c>
      <c r="B15" s="28"/>
      <c r="C15" s="28">
        <v>0</v>
      </c>
      <c r="D15" s="28"/>
      <c r="E15" s="28">
        <v>23043568</v>
      </c>
      <c r="F15" s="28">
        <v>39127960</v>
      </c>
      <c r="G15" s="28">
        <v>9497805</v>
      </c>
      <c r="H15" s="28">
        <v>0</v>
      </c>
      <c r="I15" s="28">
        <v>0</v>
      </c>
      <c r="J15" s="28">
        <v>0</v>
      </c>
      <c r="K15" s="28">
        <v>0</v>
      </c>
      <c r="L15" s="28"/>
      <c r="M15" s="28"/>
    </row>
    <row r="16" spans="1:16" x14ac:dyDescent="0.25">
      <c r="A16" s="5" t="s">
        <v>31</v>
      </c>
      <c r="B16" s="28">
        <v>0</v>
      </c>
      <c r="C16" s="28">
        <v>0</v>
      </c>
      <c r="D16" s="28">
        <v>500000</v>
      </c>
      <c r="E16" s="28">
        <v>0</v>
      </c>
      <c r="F16" s="28">
        <v>0</v>
      </c>
      <c r="G16" s="28">
        <v>0</v>
      </c>
      <c r="H16" s="28">
        <v>3096207</v>
      </c>
      <c r="I16" s="28">
        <v>690000</v>
      </c>
      <c r="J16" s="28">
        <v>690000</v>
      </c>
      <c r="K16" s="28">
        <v>0</v>
      </c>
      <c r="L16" s="28"/>
      <c r="M16" s="28"/>
    </row>
    <row r="17" spans="1:13" x14ac:dyDescent="0.25">
      <c r="A17" s="5" t="s">
        <v>46</v>
      </c>
      <c r="B17" s="28">
        <v>-259785884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/>
      <c r="M17" s="28"/>
    </row>
    <row r="18" spans="1:13" x14ac:dyDescent="0.25">
      <c r="A18" t="s">
        <v>32</v>
      </c>
      <c r="B18" s="28">
        <v>0</v>
      </c>
      <c r="C18" s="28">
        <v>-172820626</v>
      </c>
      <c r="D18" s="28">
        <v>-167555177</v>
      </c>
      <c r="E18" s="28">
        <v>-477515940</v>
      </c>
      <c r="F18" s="28">
        <v>0</v>
      </c>
      <c r="G18" s="28">
        <v>-27413</v>
      </c>
      <c r="H18" s="28">
        <v>-568872637</v>
      </c>
      <c r="I18" s="28">
        <v>-104953769</v>
      </c>
      <c r="J18" s="28">
        <v>-123152426</v>
      </c>
      <c r="K18" s="28">
        <v>-17416171</v>
      </c>
      <c r="L18" s="28"/>
      <c r="M18" s="28"/>
    </row>
    <row r="19" spans="1:13" x14ac:dyDescent="0.25">
      <c r="A19" s="2"/>
      <c r="B19" s="39">
        <f>SUM(B14:B18)</f>
        <v>-289476296</v>
      </c>
      <c r="C19" s="39">
        <f t="shared" ref="C19:M19" si="1">SUM(C14:C18)</f>
        <v>-185226725</v>
      </c>
      <c r="D19" s="39">
        <f t="shared" si="1"/>
        <v>-229782801</v>
      </c>
      <c r="E19" s="39">
        <f t="shared" si="1"/>
        <v>-557398459</v>
      </c>
      <c r="F19" s="39">
        <f t="shared" si="1"/>
        <v>24203729</v>
      </c>
      <c r="G19" s="39">
        <f t="shared" si="1"/>
        <v>-9998263</v>
      </c>
      <c r="H19" s="39">
        <f t="shared" si="1"/>
        <v>-576392347</v>
      </c>
      <c r="I19" s="39">
        <f t="shared" si="1"/>
        <v>-116055164</v>
      </c>
      <c r="J19" s="39">
        <f t="shared" si="1"/>
        <v>-137023443</v>
      </c>
      <c r="K19" s="37">
        <f t="shared" si="1"/>
        <v>-21250006</v>
      </c>
      <c r="L19" s="37">
        <f t="shared" si="1"/>
        <v>-8536567</v>
      </c>
      <c r="M19" s="37">
        <f t="shared" si="1"/>
        <v>-13817051</v>
      </c>
    </row>
    <row r="20" spans="1:13" x14ac:dyDescent="0.25"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4"/>
      <c r="M20" s="28"/>
    </row>
    <row r="21" spans="1:13" x14ac:dyDescent="0.25">
      <c r="A21" s="26" t="s">
        <v>77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8"/>
    </row>
    <row r="22" spans="1:13" x14ac:dyDescent="0.25">
      <c r="A22" t="s">
        <v>42</v>
      </c>
      <c r="B22" s="28">
        <v>-171098537</v>
      </c>
      <c r="C22" s="28">
        <v>13885549</v>
      </c>
      <c r="D22" s="28">
        <v>79064386</v>
      </c>
      <c r="E22" s="28">
        <v>-81435716</v>
      </c>
      <c r="F22" s="28">
        <v>-112843910</v>
      </c>
      <c r="G22" s="28">
        <v>-67993695</v>
      </c>
      <c r="H22" s="28">
        <v>-285183099</v>
      </c>
      <c r="I22" s="28">
        <v>-25081955</v>
      </c>
      <c r="J22" s="28">
        <v>-153952305</v>
      </c>
      <c r="K22" s="28">
        <v>-86990557</v>
      </c>
      <c r="L22" s="28"/>
      <c r="M22" s="28"/>
    </row>
    <row r="23" spans="1:13" x14ac:dyDescent="0.25">
      <c r="A23" t="s">
        <v>43</v>
      </c>
      <c r="B23" s="28">
        <v>171299789</v>
      </c>
      <c r="C23" s="28">
        <v>51459749</v>
      </c>
      <c r="D23" s="28">
        <v>38204890</v>
      </c>
      <c r="E23" s="28">
        <v>191864964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/>
      <c r="M23" s="28"/>
    </row>
    <row r="24" spans="1:13" x14ac:dyDescent="0.25">
      <c r="A24" t="s">
        <v>52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>
        <v>-39947581</v>
      </c>
      <c r="M24" s="28">
        <v>-31610950</v>
      </c>
    </row>
    <row r="25" spans="1:13" x14ac:dyDescent="0.25">
      <c r="A25" t="s">
        <v>44</v>
      </c>
      <c r="B25" s="28">
        <v>-99090000</v>
      </c>
      <c r="C25" s="28">
        <v>-70023600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/>
      <c r="M25" s="28"/>
    </row>
    <row r="26" spans="1:13" x14ac:dyDescent="0.25">
      <c r="A26" t="s">
        <v>33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-3762460</v>
      </c>
      <c r="I26" s="28">
        <v>-2900875</v>
      </c>
      <c r="J26" s="28">
        <v>-3228875</v>
      </c>
      <c r="K26" s="28">
        <v>-1593129</v>
      </c>
      <c r="L26" s="28"/>
      <c r="M26" s="28"/>
    </row>
    <row r="27" spans="1:13" x14ac:dyDescent="0.25">
      <c r="A27" s="2"/>
      <c r="B27" s="39">
        <f>SUM(B22:B26)</f>
        <v>-98888748</v>
      </c>
      <c r="C27" s="39">
        <f t="shared" ref="C27:K27" si="2">SUM(C22:C26)</f>
        <v>-4678302</v>
      </c>
      <c r="D27" s="39">
        <f t="shared" si="2"/>
        <v>117269276</v>
      </c>
      <c r="E27" s="39">
        <f t="shared" si="2"/>
        <v>110429248</v>
      </c>
      <c r="F27" s="39">
        <f t="shared" si="2"/>
        <v>-112843910</v>
      </c>
      <c r="G27" s="39">
        <f t="shared" si="2"/>
        <v>-67993695</v>
      </c>
      <c r="H27" s="39">
        <f t="shared" si="2"/>
        <v>-288945559</v>
      </c>
      <c r="I27" s="39">
        <f t="shared" si="2"/>
        <v>-27982830</v>
      </c>
      <c r="J27" s="39">
        <f t="shared" si="2"/>
        <v>-157181180</v>
      </c>
      <c r="K27" s="37">
        <f t="shared" si="2"/>
        <v>-88583686</v>
      </c>
      <c r="L27" s="37">
        <f>SUM(L22:L26)</f>
        <v>-39947581</v>
      </c>
      <c r="M27" s="37">
        <f>SUM(M22:M26)</f>
        <v>-31610950</v>
      </c>
    </row>
    <row r="28" spans="1:13" x14ac:dyDescent="0.25">
      <c r="B28" s="39"/>
      <c r="C28" s="32"/>
      <c r="D28" s="32"/>
      <c r="E28" s="32"/>
      <c r="F28" s="33"/>
      <c r="G28" s="32"/>
      <c r="H28" s="32"/>
      <c r="I28" s="32"/>
      <c r="J28" s="32"/>
      <c r="K28" s="32"/>
      <c r="L28" s="28"/>
      <c r="M28" s="28"/>
    </row>
    <row r="29" spans="1:13" x14ac:dyDescent="0.25">
      <c r="A29" s="2" t="s">
        <v>78</v>
      </c>
      <c r="B29" s="39">
        <f>SUM(B11,B19,B27)</f>
        <v>647570</v>
      </c>
      <c r="C29" s="39">
        <f t="shared" ref="C29:M29" si="3">SUM(C11,C19,C27)</f>
        <v>11559493</v>
      </c>
      <c r="D29" s="39">
        <f t="shared" si="3"/>
        <v>16746169</v>
      </c>
      <c r="E29" s="39">
        <f t="shared" si="3"/>
        <v>-9724859</v>
      </c>
      <c r="F29" s="39">
        <f t="shared" si="3"/>
        <v>-9422909</v>
      </c>
      <c r="G29" s="39">
        <f t="shared" si="3"/>
        <v>-1521535</v>
      </c>
      <c r="H29" s="39">
        <f t="shared" si="3"/>
        <v>7142750</v>
      </c>
      <c r="I29" s="39">
        <f t="shared" si="3"/>
        <v>-5626103</v>
      </c>
      <c r="J29" s="39">
        <f t="shared" si="3"/>
        <v>-5335863</v>
      </c>
      <c r="K29" s="37">
        <f t="shared" si="3"/>
        <v>2370924</v>
      </c>
      <c r="L29" s="37">
        <f t="shared" si="3"/>
        <v>-7911011</v>
      </c>
      <c r="M29" s="37">
        <f t="shared" si="3"/>
        <v>14754017</v>
      </c>
    </row>
    <row r="30" spans="1:13" x14ac:dyDescent="0.25">
      <c r="A30" s="2"/>
      <c r="B30" s="30"/>
      <c r="C30" s="30"/>
      <c r="D30" s="30"/>
      <c r="E30" s="30"/>
      <c r="F30" s="30"/>
      <c r="G30" s="30"/>
      <c r="H30" s="28"/>
      <c r="I30" s="28"/>
      <c r="J30" s="30"/>
      <c r="K30" s="30"/>
      <c r="L30" s="28"/>
      <c r="M30" s="28"/>
    </row>
    <row r="31" spans="1:13" x14ac:dyDescent="0.25">
      <c r="A31" s="13" t="s">
        <v>79</v>
      </c>
      <c r="B31" s="28">
        <v>6204407</v>
      </c>
      <c r="C31" s="28">
        <v>6851977</v>
      </c>
      <c r="D31" s="28">
        <v>18411470</v>
      </c>
      <c r="E31" s="28">
        <v>35157639</v>
      </c>
      <c r="F31" s="28">
        <v>25432780</v>
      </c>
      <c r="G31" s="28">
        <v>16009871</v>
      </c>
      <c r="H31" s="28">
        <v>14488336</v>
      </c>
      <c r="I31" s="28">
        <v>21631087</v>
      </c>
      <c r="J31" s="28">
        <v>21631087</v>
      </c>
      <c r="K31" s="28">
        <v>16295223</v>
      </c>
      <c r="L31" s="28">
        <v>18666147</v>
      </c>
      <c r="M31" s="28">
        <v>10755136</v>
      </c>
    </row>
    <row r="32" spans="1:13" x14ac:dyDescent="0.25">
      <c r="A32" s="26" t="s">
        <v>80</v>
      </c>
      <c r="B32" s="30">
        <f>SUM(B29,B31)</f>
        <v>6851977</v>
      </c>
      <c r="C32" s="30">
        <f t="shared" ref="C32:M32" si="4">SUM(C29,C31)</f>
        <v>18411470</v>
      </c>
      <c r="D32" s="30">
        <f t="shared" si="4"/>
        <v>35157639</v>
      </c>
      <c r="E32" s="30">
        <f t="shared" si="4"/>
        <v>25432780</v>
      </c>
      <c r="F32" s="30">
        <f t="shared" si="4"/>
        <v>16009871</v>
      </c>
      <c r="G32" s="30">
        <f t="shared" si="4"/>
        <v>14488336</v>
      </c>
      <c r="H32" s="30">
        <f t="shared" si="4"/>
        <v>21631086</v>
      </c>
      <c r="I32" s="30">
        <f t="shared" si="4"/>
        <v>16004984</v>
      </c>
      <c r="J32" s="30">
        <f t="shared" si="4"/>
        <v>16295224</v>
      </c>
      <c r="K32" s="30">
        <f t="shared" si="4"/>
        <v>18666147</v>
      </c>
      <c r="L32" s="30">
        <f t="shared" si="4"/>
        <v>10755136</v>
      </c>
      <c r="M32" s="30">
        <f t="shared" si="4"/>
        <v>25509153</v>
      </c>
    </row>
    <row r="33" spans="1:13" x14ac:dyDescent="0.25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28"/>
      <c r="M33" s="28"/>
    </row>
    <row r="34" spans="1:13" x14ac:dyDescent="0.25">
      <c r="A34" s="26" t="s">
        <v>81</v>
      </c>
      <c r="B34" s="37"/>
      <c r="C34" s="37">
        <v>2.4</v>
      </c>
      <c r="D34" s="37">
        <v>1.33</v>
      </c>
      <c r="E34" s="37">
        <f>E11/('1'!E37/10)</f>
        <v>3.9346204758242771</v>
      </c>
      <c r="F34" s="37">
        <f>F11/('1'!F37/10)</f>
        <v>0.61987009510505642</v>
      </c>
      <c r="G34" s="37">
        <f>G11/('1'!G37/10)</f>
        <v>0.52032711227092543</v>
      </c>
      <c r="H34" s="37">
        <f>H11/('1'!H37/10)</f>
        <v>5.9366134309041634</v>
      </c>
      <c r="I34" s="37">
        <f>I11/('1'!I37/10)</f>
        <v>0.94179496755220105</v>
      </c>
      <c r="J34" s="37">
        <f>J11/('1'!J37/10)</f>
        <v>1.9655474864586928</v>
      </c>
      <c r="K34" s="37">
        <f>K11/('1'!K37/10)</f>
        <v>0.76347300742338087</v>
      </c>
      <c r="L34" s="37">
        <f>L11/('1'!L37/10)</f>
        <v>0.27607148467038867</v>
      </c>
      <c r="M34" s="37">
        <f>M11/('1'!M37/10)</f>
        <v>0.4094960431509167</v>
      </c>
    </row>
    <row r="35" spans="1:13" x14ac:dyDescent="0.25">
      <c r="A35" s="26" t="s">
        <v>82</v>
      </c>
      <c r="B35" s="28">
        <f>'1'!B46</f>
        <v>70023600</v>
      </c>
      <c r="C35" s="28">
        <f>'1'!C46</f>
        <v>84028320</v>
      </c>
      <c r="D35" s="28">
        <f>'1'!D46</f>
        <v>96632568</v>
      </c>
      <c r="E35" s="28">
        <f>'1'!E46</f>
        <v>111127453</v>
      </c>
      <c r="F35" s="28">
        <f>'1'!F46</f>
        <v>127796570</v>
      </c>
      <c r="G35" s="28">
        <f>'1'!G46</f>
        <v>146966055</v>
      </c>
      <c r="H35" s="28">
        <f>'1'!H46</f>
        <v>146966055</v>
      </c>
      <c r="I35" s="28">
        <f>'1'!I46</f>
        <v>146966055</v>
      </c>
      <c r="J35" s="28">
        <f>'1'!J46</f>
        <v>146966055</v>
      </c>
      <c r="K35" s="28">
        <f>'1'!K46</f>
        <v>146966055</v>
      </c>
      <c r="L35" s="28">
        <f>'1'!L46</f>
        <v>146966055</v>
      </c>
      <c r="M35" s="28">
        <f>'1'!M46</f>
        <v>146966055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4" sqref="J4"/>
    </sheetView>
  </sheetViews>
  <sheetFormatPr defaultRowHeight="15" x14ac:dyDescent="0.25"/>
  <cols>
    <col min="1" max="1" width="31.28515625" bestFit="1" customWidth="1"/>
  </cols>
  <sheetData>
    <row r="1" spans="1:8" ht="15.75" x14ac:dyDescent="0.25">
      <c r="A1" s="3" t="s">
        <v>47</v>
      </c>
    </row>
    <row r="2" spans="1:8" x14ac:dyDescent="0.25">
      <c r="A2" s="2" t="s">
        <v>83</v>
      </c>
    </row>
    <row r="3" spans="1:8" ht="15.75" x14ac:dyDescent="0.25">
      <c r="A3" s="3" t="s">
        <v>55</v>
      </c>
    </row>
    <row r="5" spans="1:8" x14ac:dyDescent="0.25">
      <c r="B5">
        <v>2013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</row>
    <row r="6" spans="1:8" x14ac:dyDescent="0.25">
      <c r="A6" s="6" t="s">
        <v>84</v>
      </c>
      <c r="B6" s="20">
        <f>'2'!G26/'1'!G18</f>
        <v>-1.7167779354225307E-3</v>
      </c>
      <c r="C6" s="20">
        <f>'2'!H26/'1'!H18</f>
        <v>-3.4924080632454767E-4</v>
      </c>
      <c r="D6" s="20">
        <f>'2'!I26/'1'!I18</f>
        <v>9.0154376446243323E-4</v>
      </c>
      <c r="E6" s="20">
        <f>'2'!J26/'1'!J18</f>
        <v>-5.0214112475628243E-3</v>
      </c>
      <c r="F6" s="20">
        <f>'2'!K26/'1'!K18</f>
        <v>1.2815095285512732E-3</v>
      </c>
      <c r="G6" s="20">
        <f>'2'!L26/'1'!L18</f>
        <v>9.5214616170353587E-3</v>
      </c>
      <c r="H6" s="20">
        <f>'2'!M26/'1'!M18</f>
        <v>9.4688310838691864E-3</v>
      </c>
    </row>
    <row r="7" spans="1:8" x14ac:dyDescent="0.25">
      <c r="A7" s="6" t="s">
        <v>85</v>
      </c>
      <c r="B7" s="20">
        <f>'2'!G26/'1'!G36</f>
        <v>-2.629661057422311E-3</v>
      </c>
      <c r="C7" s="20">
        <f>'2'!H26/'1'!H36</f>
        <v>-5.4781943156738465E-4</v>
      </c>
      <c r="D7" s="20">
        <f>'2'!I26/'1'!I36</f>
        <v>1.4163430747519158E-3</v>
      </c>
      <c r="E7" s="20">
        <f>'2'!J26/'1'!J36</f>
        <v>-7.886186541686031E-3</v>
      </c>
      <c r="F7" s="20">
        <f>'2'!K26/'1'!K36</f>
        <v>1.9891242235325771E-3</v>
      </c>
      <c r="G7" s="20">
        <f>'2'!L26/'1'!L36</f>
        <v>1.4601290239626469E-2</v>
      </c>
      <c r="H7" s="20">
        <f>'2'!M26/'1'!M36</f>
        <v>1.4693716968925814E-2</v>
      </c>
    </row>
    <row r="8" spans="1:8" x14ac:dyDescent="0.25">
      <c r="A8" s="6" t="s">
        <v>53</v>
      </c>
      <c r="B8" s="20">
        <f>('1'!G23+'1'!G24)/'1'!G36</f>
        <v>0.13881151537056086</v>
      </c>
      <c r="C8" s="20">
        <f>('1'!H23+'1'!H24)/'1'!H36</f>
        <v>8.823252065242311E-2</v>
      </c>
      <c r="D8" s="20">
        <f>('1'!I23+'1'!I24)/'1'!I36</f>
        <v>0.15643906604008775</v>
      </c>
      <c r="E8" s="20">
        <f>('1'!J23+'1'!J24)/'1'!J36</f>
        <v>0.13941196495835453</v>
      </c>
      <c r="F8" s="20">
        <f>('1'!K23+'1'!K24)/'1'!K36</f>
        <v>0.11330225581398407</v>
      </c>
      <c r="G8" s="20">
        <f>('1'!L23+'1'!L24)/'1'!L36</f>
        <v>8.9436956395736372E-2</v>
      </c>
      <c r="H8" s="20">
        <f>('1'!M23+'1'!M24)/'1'!M36</f>
        <v>7.3517823269110133E-2</v>
      </c>
    </row>
    <row r="9" spans="1:8" x14ac:dyDescent="0.25">
      <c r="A9" s="6" t="s">
        <v>48</v>
      </c>
      <c r="B9" s="21">
        <f>'1'!G12/'1'!G28</f>
        <v>0.97347500639925488</v>
      </c>
      <c r="C9" s="21">
        <f>'1'!H12/'1'!H28</f>
        <v>0.58104678858149128</v>
      </c>
      <c r="D9" s="21">
        <f>'1'!I12/'1'!I28</f>
        <v>0.64568295152640076</v>
      </c>
      <c r="E9" s="21">
        <f>'1'!J12/'1'!J28</f>
        <v>0.56295605293015405</v>
      </c>
      <c r="F9" s="21">
        <f>'1'!K12/'1'!K28</f>
        <v>0.56493331656268697</v>
      </c>
      <c r="G9" s="21">
        <f>'1'!L12/'1'!L28</f>
        <v>0.60631021930822127</v>
      </c>
      <c r="H9" s="21">
        <f>'1'!M12/'1'!M28</f>
        <v>0.70840913150846674</v>
      </c>
    </row>
    <row r="10" spans="1:8" x14ac:dyDescent="0.25">
      <c r="A10" s="6" t="s">
        <v>50</v>
      </c>
      <c r="B10" s="20">
        <f>'2'!G26/'2'!G5</f>
        <v>-6.9234980965262411E-3</v>
      </c>
      <c r="C10" s="20">
        <f>'2'!H26/'2'!H5</f>
        <v>-1.3925534608200409E-3</v>
      </c>
      <c r="D10" s="20">
        <f>'2'!I26/'2'!I5</f>
        <v>4.26790478105091E-3</v>
      </c>
      <c r="E10" s="20">
        <f>'2'!J26/'2'!J5</f>
        <v>-1.5856306846818349E-2</v>
      </c>
      <c r="F10" s="20">
        <f>'2'!K26/'2'!K5</f>
        <v>5.7674032570267366E-3</v>
      </c>
      <c r="G10" s="20">
        <f>'2'!L26/'2'!L5</f>
        <v>4.0263177869107401E-2</v>
      </c>
      <c r="H10" s="20">
        <f>'2'!M26/'2'!M5</f>
        <v>4.0904601526081191E-2</v>
      </c>
    </row>
    <row r="11" spans="1:8" x14ac:dyDescent="0.25">
      <c r="A11" t="s">
        <v>49</v>
      </c>
      <c r="B11" s="20">
        <f>'2'!G15/'2'!G5</f>
        <v>0.21707932583667158</v>
      </c>
      <c r="C11" s="20">
        <f>'2'!H15/'2'!H5</f>
        <v>0.16795109655964297</v>
      </c>
      <c r="D11" s="20">
        <f>'2'!I15/'2'!I5</f>
        <v>0.17396253294841688</v>
      </c>
      <c r="E11" s="20">
        <f>'2'!J15/'2'!J5</f>
        <v>0.14958347673281877</v>
      </c>
      <c r="F11" s="20">
        <f>'2'!K15/'2'!K5</f>
        <v>0.15564039309681341</v>
      </c>
      <c r="G11" s="20">
        <f>'2'!L15/'2'!L5</f>
        <v>0.15455120511175635</v>
      </c>
      <c r="H11" s="20">
        <f>'2'!M15/'2'!M5</f>
        <v>0.15069269139527985</v>
      </c>
    </row>
    <row r="12" spans="1:8" x14ac:dyDescent="0.25">
      <c r="A12" s="6" t="s">
        <v>86</v>
      </c>
      <c r="B12" s="20">
        <f>'2'!G26/('1'!G36+'1'!G23+'1'!G24+'1'!G30)</f>
        <v>-2.1719902577006251E-3</v>
      </c>
      <c r="C12" s="20">
        <f>'2'!H26/('1'!H36+'1'!H23+'1'!H24+'1'!H30)</f>
        <v>-4.8430420527539268E-4</v>
      </c>
      <c r="D12" s="20">
        <f>'2'!I26/('1'!I36+'1'!I23+'1'!I24+'1'!I30)</f>
        <v>1.1931341984181016E-3</v>
      </c>
      <c r="E12" s="20">
        <f>'2'!J26/('1'!J36+'1'!J23+'1'!J24+'1'!J30)</f>
        <v>-6.7292357689318939E-3</v>
      </c>
      <c r="F12" s="20">
        <f>'2'!K26/('1'!K36+'1'!K23+'1'!K24+'1'!K30)</f>
        <v>1.7073670016536948E-3</v>
      </c>
      <c r="G12" s="20">
        <f>'2'!L26/('1'!L36+'1'!L23+'1'!L24+'1'!L30)</f>
        <v>1.2880595578559544E-2</v>
      </c>
      <c r="H12" s="20">
        <f>'2'!M26/('1'!M36+'1'!M23+'1'!M24+'1'!M30)</f>
        <v>1.3150507775933578E-2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cp:lastPrinted>2018-02-01T10:29:51Z</cp:lastPrinted>
  <dcterms:created xsi:type="dcterms:W3CDTF">2017-04-17T04:07:28Z</dcterms:created>
  <dcterms:modified xsi:type="dcterms:W3CDTF">2020-04-11T10:26:07Z</dcterms:modified>
</cp:coreProperties>
</file>