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Engineering\Annual\"/>
    </mc:Choice>
  </mc:AlternateContent>
  <bookViews>
    <workbookView xWindow="0" yWindow="0" windowWidth="20490" windowHeight="753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" i="3" l="1"/>
  <c r="H45" i="3"/>
  <c r="G38" i="3"/>
  <c r="H38" i="3"/>
  <c r="G26" i="3"/>
  <c r="H26" i="3"/>
  <c r="G16" i="3"/>
  <c r="G40" i="3" s="1"/>
  <c r="G42" i="3" s="1"/>
  <c r="H16" i="3"/>
  <c r="H40" i="3" s="1"/>
  <c r="H42" i="3" s="1"/>
  <c r="G31" i="2"/>
  <c r="H31" i="2"/>
  <c r="H25" i="2"/>
  <c r="G25" i="2"/>
  <c r="C22" i="2"/>
  <c r="D22" i="2"/>
  <c r="E22" i="2"/>
  <c r="F22" i="2"/>
  <c r="G22" i="2"/>
  <c r="H22" i="2"/>
  <c r="B22" i="2"/>
  <c r="C15" i="2"/>
  <c r="D15" i="2"/>
  <c r="E15" i="2"/>
  <c r="F15" i="2"/>
  <c r="G15" i="2"/>
  <c r="H15" i="2"/>
  <c r="B15" i="2"/>
  <c r="H44" i="3" l="1"/>
  <c r="G44" i="3"/>
  <c r="G9" i="2"/>
  <c r="H9" i="2"/>
  <c r="G7" i="2"/>
  <c r="H7" i="2"/>
  <c r="G56" i="1"/>
  <c r="H56" i="1"/>
  <c r="G45" i="1"/>
  <c r="G55" i="1" s="1"/>
  <c r="H45" i="1"/>
  <c r="H55" i="1" s="1"/>
  <c r="G30" i="1"/>
  <c r="H30" i="1"/>
  <c r="G26" i="1"/>
  <c r="G43" i="1" s="1"/>
  <c r="G53" i="1" s="1"/>
  <c r="H26" i="1"/>
  <c r="H43" i="1" s="1"/>
  <c r="H53" i="1" s="1"/>
  <c r="G12" i="1"/>
  <c r="H12" i="1"/>
  <c r="G6" i="1"/>
  <c r="G22" i="1" s="1"/>
  <c r="H6" i="1"/>
  <c r="H24" i="2" l="1"/>
  <c r="H28" i="2" s="1"/>
  <c r="H30" i="2" s="1"/>
  <c r="G24" i="2"/>
  <c r="G28" i="2" s="1"/>
  <c r="G30" i="2" s="1"/>
  <c r="H22" i="1"/>
  <c r="C45" i="3"/>
  <c r="D45" i="3"/>
  <c r="E45" i="3"/>
  <c r="F45" i="3"/>
  <c r="B45" i="3"/>
  <c r="C31" i="2"/>
  <c r="D31" i="2"/>
  <c r="E31" i="2"/>
  <c r="F31" i="2"/>
  <c r="B31" i="2"/>
  <c r="C56" i="1"/>
  <c r="D56" i="1"/>
  <c r="E56" i="1"/>
  <c r="F56" i="1"/>
  <c r="B56" i="1"/>
  <c r="F9" i="2" l="1"/>
  <c r="B9" i="2"/>
  <c r="C9" i="2"/>
  <c r="D9" i="2"/>
  <c r="E9" i="2"/>
  <c r="B7" i="2"/>
  <c r="C7" i="2"/>
  <c r="D7" i="2"/>
  <c r="E7" i="2"/>
  <c r="F7" i="2"/>
  <c r="F30" i="1"/>
  <c r="F26" i="1"/>
  <c r="F45" i="1"/>
  <c r="F12" i="1"/>
  <c r="F6" i="1"/>
  <c r="I6" i="1"/>
  <c r="E45" i="1"/>
  <c r="E30" i="1"/>
  <c r="E12" i="1"/>
  <c r="E6" i="1"/>
  <c r="E22" i="1" s="1"/>
  <c r="D26" i="1"/>
  <c r="E26" i="1"/>
  <c r="D6" i="1"/>
  <c r="D12" i="1"/>
  <c r="D30" i="1"/>
  <c r="C45" i="1"/>
  <c r="C7" i="4" s="1"/>
  <c r="D45" i="1"/>
  <c r="B45" i="1"/>
  <c r="B7" i="4" s="1"/>
  <c r="C6" i="1"/>
  <c r="F24" i="2" l="1"/>
  <c r="F28" i="2" s="1"/>
  <c r="F9" i="4" s="1"/>
  <c r="D22" i="1"/>
  <c r="C24" i="2"/>
  <c r="C28" i="2" s="1"/>
  <c r="C10" i="4"/>
  <c r="B10" i="4"/>
  <c r="D10" i="4"/>
  <c r="E24" i="2"/>
  <c r="E28" i="2" s="1"/>
  <c r="E9" i="4" s="1"/>
  <c r="E8" i="4"/>
  <c r="F8" i="4"/>
  <c r="F10" i="4" l="1"/>
  <c r="E10" i="4"/>
  <c r="C11" i="4"/>
  <c r="C9" i="4"/>
  <c r="C6" i="4"/>
  <c r="D24" i="2"/>
  <c r="D28" i="2" s="1"/>
  <c r="D9" i="4" s="1"/>
  <c r="D8" i="4"/>
  <c r="D6" i="4" l="1"/>
  <c r="D11" i="4"/>
  <c r="D7" i="4"/>
  <c r="E6" i="4"/>
  <c r="E11" i="4"/>
  <c r="E7" i="4"/>
  <c r="F11" i="4"/>
  <c r="F7" i="4"/>
  <c r="F6" i="4"/>
  <c r="E16" i="3"/>
  <c r="E44" i="3" s="1"/>
  <c r="B38" i="3"/>
  <c r="C38" i="3"/>
  <c r="D38" i="3"/>
  <c r="E38" i="3"/>
  <c r="F38" i="3"/>
  <c r="B26" i="3"/>
  <c r="C26" i="3"/>
  <c r="D26" i="3"/>
  <c r="E26" i="3"/>
  <c r="F26" i="3"/>
  <c r="B16" i="3"/>
  <c r="B44" i="3" s="1"/>
  <c r="C16" i="3"/>
  <c r="C44" i="3" s="1"/>
  <c r="D16" i="3"/>
  <c r="F16" i="3"/>
  <c r="F44" i="3" s="1"/>
  <c r="E30" i="2"/>
  <c r="F30" i="2"/>
  <c r="B30" i="1"/>
  <c r="C30" i="1"/>
  <c r="B26" i="1"/>
  <c r="C26" i="1"/>
  <c r="D43" i="1"/>
  <c r="D53" i="1" s="1"/>
  <c r="E43" i="1"/>
  <c r="E53" i="1" s="1"/>
  <c r="F43" i="1"/>
  <c r="F53" i="1" s="1"/>
  <c r="B55" i="1"/>
  <c r="C55" i="1"/>
  <c r="D55" i="1"/>
  <c r="E55" i="1"/>
  <c r="F55" i="1"/>
  <c r="E5" i="4"/>
  <c r="B12" i="1"/>
  <c r="B8" i="4" s="1"/>
  <c r="C12" i="1"/>
  <c r="B6" i="1"/>
  <c r="D5" i="4"/>
  <c r="F22" i="1"/>
  <c r="F5" i="4" s="1"/>
  <c r="C8" i="4" l="1"/>
  <c r="C22" i="1"/>
  <c r="C5" i="4" s="1"/>
  <c r="D40" i="3"/>
  <c r="D42" i="3" s="1"/>
  <c r="B22" i="1"/>
  <c r="C43" i="1"/>
  <c r="C53" i="1" s="1"/>
  <c r="C30" i="2"/>
  <c r="B43" i="1"/>
  <c r="B53" i="1" s="1"/>
  <c r="C40" i="3"/>
  <c r="C42" i="3" s="1"/>
  <c r="D30" i="2"/>
  <c r="B40" i="3"/>
  <c r="B42" i="3" s="1"/>
  <c r="F40" i="3"/>
  <c r="F42" i="3" s="1"/>
  <c r="E40" i="3"/>
  <c r="E42" i="3" s="1"/>
  <c r="D44" i="3"/>
  <c r="B24" i="2" l="1"/>
  <c r="B28" i="2" s="1"/>
  <c r="B30" i="2" l="1"/>
  <c r="B5" i="4"/>
  <c r="B9" i="4"/>
  <c r="B11" i="4"/>
  <c r="B6" i="4"/>
</calcChain>
</file>

<file path=xl/sharedStrings.xml><?xml version="1.0" encoding="utf-8"?>
<sst xmlns="http://schemas.openxmlformats.org/spreadsheetml/2006/main" count="116" uniqueCount="109">
  <si>
    <t>ASSETS</t>
  </si>
  <si>
    <t>NON CURRENT ASSETS</t>
  </si>
  <si>
    <t>CURRENT ASSETS</t>
  </si>
  <si>
    <t>Cash and Cash Equivalents</t>
  </si>
  <si>
    <t>Gross Profit</t>
  </si>
  <si>
    <t>Operating Profit</t>
  </si>
  <si>
    <t>Cost of goods sold</t>
  </si>
  <si>
    <t>Inventories</t>
  </si>
  <si>
    <t xml:space="preserve">Acquisition of Fixed Assets </t>
  </si>
  <si>
    <t>Advances,  Deposits and Prepayments</t>
  </si>
  <si>
    <t>Share Capital</t>
  </si>
  <si>
    <t>Property,Plant  and  Equipment</t>
  </si>
  <si>
    <t>Capital Work in Progress</t>
  </si>
  <si>
    <t>Accounts Receivables</t>
  </si>
  <si>
    <t>Financial Expenses</t>
  </si>
  <si>
    <t>Cash paid to Suppliers, Employees and Others</t>
  </si>
  <si>
    <t>Retained Earnings</t>
  </si>
  <si>
    <t>Deferred Tax Liabilities</t>
  </si>
  <si>
    <t>Selling and Distribution Expenses</t>
  </si>
  <si>
    <t>Administrative Expenses</t>
  </si>
  <si>
    <t>Income Tax Paid</t>
  </si>
  <si>
    <t>Long Term Portion of Lease Liabilities</t>
  </si>
  <si>
    <t>Short Term Liabilities</t>
  </si>
  <si>
    <t>Advance against Sales</t>
  </si>
  <si>
    <t>Share Premium</t>
  </si>
  <si>
    <t>Contribution to WPPF</t>
  </si>
  <si>
    <t>Current Tax</t>
  </si>
  <si>
    <t>Deferred Tax</t>
  </si>
  <si>
    <t>Accrued Interests</t>
  </si>
  <si>
    <t>Due from Associated Companies</t>
  </si>
  <si>
    <t>Short Term Investment</t>
  </si>
  <si>
    <t>Trade Creditors</t>
  </si>
  <si>
    <t>Liabilities for Expenses</t>
  </si>
  <si>
    <t>Due to Associated Companies</t>
  </si>
  <si>
    <t>Long Term Loan Current Portion</t>
  </si>
  <si>
    <t>Liability against Unclaimed Dividend</t>
  </si>
  <si>
    <t>Provision for Income Tax</t>
  </si>
  <si>
    <t>Provision for WPPF and Welfare Fund</t>
  </si>
  <si>
    <t>Other Liabilities</t>
  </si>
  <si>
    <t>Other Income</t>
  </si>
  <si>
    <t>Cash Received from Turnover</t>
  </si>
  <si>
    <t>Cash Received from Other Income</t>
  </si>
  <si>
    <t>Payment to WPPF</t>
  </si>
  <si>
    <t>Interest Paid</t>
  </si>
  <si>
    <t>Paid to Suppliers against Procurement Raw Material</t>
  </si>
  <si>
    <t>Advances Paid</t>
  </si>
  <si>
    <t>Security Deposit</t>
  </si>
  <si>
    <t>Proceeds from Sale of Fixed Assets</t>
  </si>
  <si>
    <t>Short Term Investment (FDR)</t>
  </si>
  <si>
    <t>Loan Received/Paid to Inter Companies</t>
  </si>
  <si>
    <t>Paid against Dividend</t>
  </si>
  <si>
    <t>Interest Received from FDR</t>
  </si>
  <si>
    <t>Cash Paid for Financial Expenses</t>
  </si>
  <si>
    <t>Receipts againgst Share Money Deposits</t>
  </si>
  <si>
    <t>S. S. Steel (Pvt.) Limited</t>
  </si>
  <si>
    <t>Revaluation Surplus</t>
  </si>
  <si>
    <t>Tax Holiday Reserve</t>
  </si>
  <si>
    <t>Debt to Equity</t>
  </si>
  <si>
    <t>Current Ratio</t>
  </si>
  <si>
    <t>Net Margin</t>
  </si>
  <si>
    <t>Operating Margin</t>
  </si>
  <si>
    <t>Investment property</t>
  </si>
  <si>
    <t>Investment in Share</t>
  </si>
  <si>
    <t>Goods in transit</t>
  </si>
  <si>
    <t>Share money deposit</t>
  </si>
  <si>
    <t>Creditors &amp; Accruals</t>
  </si>
  <si>
    <t>Less: Loss on sale of Investment in shares</t>
  </si>
  <si>
    <t xml:space="preserve">Less: Loss on sale of property, plant &amp; equipment </t>
  </si>
  <si>
    <t>Provision for loss on investment in shares</t>
  </si>
  <si>
    <t>Investment in property</t>
  </si>
  <si>
    <t>Cash payment for interest on long term loan</t>
  </si>
  <si>
    <t>Payment of VAT</t>
  </si>
  <si>
    <t>Receipt of Short Term Loan</t>
  </si>
  <si>
    <t>Repayment of Short Term Loan</t>
  </si>
  <si>
    <t>Repayment of Term Loan</t>
  </si>
  <si>
    <t>Receipt of Term Loan</t>
  </si>
  <si>
    <t>Ratio</t>
  </si>
  <si>
    <t>As at year end</t>
  </si>
  <si>
    <t>Balance Sheet</t>
  </si>
  <si>
    <t>Liabilities and Capital</t>
  </si>
  <si>
    <t>Liabilities</t>
  </si>
  <si>
    <t>Shareholders’ Equity</t>
  </si>
  <si>
    <t>Non Current Liabilities</t>
  </si>
  <si>
    <t>Current Liabilities</t>
  </si>
  <si>
    <t>Net assets value per share</t>
  </si>
  <si>
    <t>Shares to calculate NAVPS</t>
  </si>
  <si>
    <t>Income Statement</t>
  </si>
  <si>
    <t>Net Revenues</t>
  </si>
  <si>
    <t>Operating Incomes/Expenses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</si>
  <si>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</si>
  <si>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</si>
  <si>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</si>
  <si>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</si>
  <si>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</si>
  <si>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</si>
  <si>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</si>
  <si>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</si>
  <si>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</si>
  <si>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</si>
  <si>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</si>
  <si>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</si>
  <si>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</si>
  <si>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</si>
  <si>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</si>
  <si>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</si>
  <si>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Return on Asset (ROA)</t>
  </si>
  <si>
    <t>Return on Equity (ROE)</t>
  </si>
  <si>
    <t>Return on Invested Capital (ROIC)</t>
  </si>
  <si>
    <t>Share capital received from public offering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</si>
</sst>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164" formatCode="[$-409]d\-mmm\-yy;@"/>
    <numFmt numFmtId="165" formatCode="_(* #,##0.00_);_(* \(#,##0.00\);_(* &quot;-&quot;_);_(@_)"/>
    <numFmt numFmtId="166" formatCode="0.0%"/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0">
    <xf numFmtId="0" fontId="0" fillId="0" borderId="0" xfId="0"/>
    <xf numFmtId="41" fontId="2" fillId="0" borderId="0" xfId="0" applyNumberFormat="1" applyFont="1"/>
    <xf numFmtId="41" fontId="0" fillId="0" borderId="0" xfId="0" applyNumberFormat="1"/>
    <xf numFmtId="41" fontId="1" fillId="0" borderId="0" xfId="0" applyNumberFormat="1" applyFont="1"/>
    <xf numFmtId="41" fontId="0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41" fontId="0" fillId="0" borderId="1" xfId="0" applyNumberFormat="1" applyBorder="1"/>
    <xf numFmtId="41" fontId="1" fillId="0" borderId="0" xfId="0" applyNumberFormat="1" applyFont="1" applyFill="1"/>
    <xf numFmtId="41" fontId="0" fillId="0" borderId="0" xfId="0" applyNumberFormat="1" applyFont="1" applyBorder="1"/>
    <xf numFmtId="41" fontId="1" fillId="0" borderId="0" xfId="0" applyNumberFormat="1" applyFont="1" applyBorder="1"/>
    <xf numFmtId="41" fontId="1" fillId="0" borderId="2" xfId="0" applyNumberFormat="1" applyFont="1" applyBorder="1"/>
    <xf numFmtId="41" fontId="0" fillId="0" borderId="0" xfId="0" applyNumberFormat="1" applyBorder="1"/>
    <xf numFmtId="165" fontId="1" fillId="0" borderId="3" xfId="0" applyNumberFormat="1" applyFont="1" applyBorder="1"/>
    <xf numFmtId="41" fontId="1" fillId="0" borderId="4" xfId="0" applyNumberFormat="1" applyFont="1" applyBorder="1"/>
    <xf numFmtId="41" fontId="0" fillId="0" borderId="0" xfId="0" applyNumberFormat="1" applyAlignment="1">
      <alignment wrapText="1"/>
    </xf>
    <xf numFmtId="41" fontId="3" fillId="0" borderId="4" xfId="0" applyNumberFormat="1" applyFont="1" applyBorder="1"/>
    <xf numFmtId="166" fontId="0" fillId="0" borderId="0" xfId="1" applyNumberFormat="1" applyFont="1"/>
    <xf numFmtId="167" fontId="0" fillId="0" borderId="0" xfId="0" applyNumberFormat="1"/>
    <xf numFmtId="0" fontId="1" fillId="0" borderId="0" xfId="0" applyFont="1" applyBorder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/>
    <xf numFmtId="41" fontId="0" fillId="0" borderId="0" xfId="0" applyNumberForma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"/>
  <sheetViews>
    <sheetView workbookViewId="0">
      <pane xSplit="1" ySplit="4" topLeftCell="B41" activePane="bottomRight" state="frozen"/>
      <selection pane="topRight" activeCell="B1" sqref="B1"/>
      <selection pane="bottomLeft" activeCell="A6" sqref="A6"/>
      <selection pane="bottomRight" activeCell="J47" sqref="J47"/>
    </sheetView>
  </sheetViews>
  <sheetFormatPr defaultRowHeight="15" x14ac:dyDescent="0.25"/>
  <cols>
    <col min="1" max="1" width="43" style="2" customWidth="1"/>
    <col min="2" max="9" width="15.28515625" style="2" bestFit="1" customWidth="1"/>
    <col min="10" max="16384" width="9.140625" style="2"/>
  </cols>
  <sheetData>
    <row r="1" spans="1:9" ht="15.75" x14ac:dyDescent="0.25">
      <c r="A1" s="20" t="s">
        <v>54</v>
      </c>
      <c r="B1" s="1"/>
      <c r="C1" s="1"/>
      <c r="D1" s="1"/>
      <c r="E1" s="1"/>
    </row>
    <row r="2" spans="1:9" x14ac:dyDescent="0.25">
      <c r="A2" s="20" t="s">
        <v>78</v>
      </c>
      <c r="B2"/>
      <c r="C2"/>
      <c r="D2"/>
      <c r="E2"/>
      <c r="F2"/>
      <c r="G2"/>
      <c r="H2"/>
      <c r="I2"/>
    </row>
    <row r="3" spans="1:9" x14ac:dyDescent="0.25">
      <c r="A3" s="20" t="s">
        <v>77</v>
      </c>
      <c r="B3"/>
      <c r="C3"/>
      <c r="D3"/>
      <c r="E3"/>
      <c r="F3"/>
      <c r="G3"/>
      <c r="H3"/>
      <c r="I3"/>
    </row>
    <row r="4" spans="1:9" s="5" customFormat="1" x14ac:dyDescent="0.25">
      <c r="A4"/>
      <c r="B4">
        <v>2013</v>
      </c>
      <c r="C4">
        <v>2014</v>
      </c>
      <c r="D4">
        <v>2015</v>
      </c>
      <c r="E4">
        <v>2016</v>
      </c>
      <c r="F4">
        <v>2017</v>
      </c>
      <c r="G4">
        <v>2018</v>
      </c>
      <c r="H4">
        <v>2019</v>
      </c>
      <c r="I4"/>
    </row>
    <row r="5" spans="1:9" x14ac:dyDescent="0.25">
      <c r="A5" s="21" t="s">
        <v>0</v>
      </c>
    </row>
    <row r="6" spans="1:9" x14ac:dyDescent="0.25">
      <c r="A6" s="22" t="s">
        <v>1</v>
      </c>
      <c r="B6" s="3">
        <f>SUM(B7:B10)</f>
        <v>1090908223</v>
      </c>
      <c r="C6" s="3">
        <f>SUM(C7:C10)</f>
        <v>1237828478</v>
      </c>
      <c r="D6" s="3">
        <f>SUM(D7:D10)</f>
        <v>1309040994</v>
      </c>
      <c r="E6" s="3">
        <f>SUM(E7:E10)</f>
        <v>2438552076</v>
      </c>
      <c r="F6" s="3">
        <f t="shared" ref="F6:I6" si="0">SUM(F7:F10)</f>
        <v>2800301938</v>
      </c>
      <c r="G6" s="3">
        <f t="shared" si="0"/>
        <v>2921978428</v>
      </c>
      <c r="H6" s="3">
        <f t="shared" si="0"/>
        <v>2921086855</v>
      </c>
      <c r="I6" s="3">
        <f t="shared" si="0"/>
        <v>0</v>
      </c>
    </row>
    <row r="7" spans="1:9" x14ac:dyDescent="0.25">
      <c r="A7" s="2" t="s">
        <v>11</v>
      </c>
      <c r="B7" s="2">
        <v>1037843369</v>
      </c>
      <c r="C7" s="2">
        <v>1126785014</v>
      </c>
      <c r="D7" s="4">
        <v>1309040994</v>
      </c>
      <c r="E7" s="4">
        <v>2171802076</v>
      </c>
      <c r="F7" s="2">
        <v>2526051938</v>
      </c>
      <c r="G7" s="2">
        <v>2842425204</v>
      </c>
      <c r="H7" s="2">
        <v>2844693138</v>
      </c>
    </row>
    <row r="8" spans="1:9" x14ac:dyDescent="0.25">
      <c r="A8" s="2" t="s">
        <v>61</v>
      </c>
      <c r="B8" s="2">
        <v>2807386</v>
      </c>
      <c r="D8" s="4"/>
      <c r="E8" s="4">
        <v>266750000</v>
      </c>
      <c r="F8" s="2">
        <v>274250000</v>
      </c>
      <c r="G8" s="2">
        <v>79553224</v>
      </c>
      <c r="H8" s="2">
        <v>76393717</v>
      </c>
    </row>
    <row r="9" spans="1:9" x14ac:dyDescent="0.25">
      <c r="A9" s="2" t="s">
        <v>62</v>
      </c>
      <c r="C9" s="2">
        <v>1392910</v>
      </c>
      <c r="D9" s="4"/>
      <c r="E9" s="4"/>
    </row>
    <row r="10" spans="1:9" x14ac:dyDescent="0.25">
      <c r="A10" s="2" t="s">
        <v>12</v>
      </c>
      <c r="B10" s="2">
        <v>50257468</v>
      </c>
      <c r="C10" s="2">
        <v>109650554</v>
      </c>
    </row>
    <row r="11" spans="1:9" x14ac:dyDescent="0.25">
      <c r="E11" s="4"/>
      <c r="F11" s="4"/>
      <c r="G11" s="4"/>
      <c r="H11" s="4"/>
      <c r="I11" s="4"/>
    </row>
    <row r="12" spans="1:9" x14ac:dyDescent="0.25">
      <c r="A12" s="22" t="s">
        <v>2</v>
      </c>
      <c r="B12" s="3">
        <f t="shared" ref="B12:H12" si="1">SUM(B13:B20)</f>
        <v>1315994480</v>
      </c>
      <c r="C12" s="3">
        <f t="shared" si="1"/>
        <v>1382453410</v>
      </c>
      <c r="D12" s="3">
        <f t="shared" si="1"/>
        <v>1676344433</v>
      </c>
      <c r="E12" s="3">
        <f t="shared" si="1"/>
        <v>2583453025</v>
      </c>
      <c r="F12" s="3">
        <f t="shared" si="1"/>
        <v>3295768115</v>
      </c>
      <c r="G12" s="3">
        <f t="shared" si="1"/>
        <v>3798642150</v>
      </c>
      <c r="H12" s="3">
        <f t="shared" si="1"/>
        <v>4757188195</v>
      </c>
      <c r="I12" s="3"/>
    </row>
    <row r="13" spans="1:9" x14ac:dyDescent="0.25">
      <c r="A13" s="4" t="s">
        <v>7</v>
      </c>
      <c r="B13" s="4">
        <v>939010089</v>
      </c>
      <c r="C13" s="4">
        <v>906168301</v>
      </c>
      <c r="D13" s="4">
        <v>1002745810</v>
      </c>
      <c r="E13" s="4">
        <v>1327004447</v>
      </c>
      <c r="F13" s="4">
        <v>1322158531</v>
      </c>
      <c r="G13" s="4">
        <v>1276774422</v>
      </c>
      <c r="H13" s="4">
        <v>1351673216</v>
      </c>
      <c r="I13" s="4"/>
    </row>
    <row r="14" spans="1:9" x14ac:dyDescent="0.25">
      <c r="A14" s="4" t="s">
        <v>13</v>
      </c>
      <c r="B14" s="4">
        <v>296404816</v>
      </c>
      <c r="C14" s="4">
        <v>376185727</v>
      </c>
      <c r="D14" s="4">
        <v>575823571</v>
      </c>
      <c r="E14" s="4">
        <v>801075542</v>
      </c>
      <c r="F14" s="4">
        <v>1058198012</v>
      </c>
      <c r="G14" s="4">
        <v>1572050385</v>
      </c>
      <c r="H14" s="4">
        <v>1918692709</v>
      </c>
      <c r="I14" s="4"/>
    </row>
    <row r="15" spans="1:9" x14ac:dyDescent="0.25">
      <c r="A15" s="4" t="s">
        <v>28</v>
      </c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 t="s">
        <v>29</v>
      </c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 t="s">
        <v>9</v>
      </c>
      <c r="B17" s="4">
        <v>57907832</v>
      </c>
      <c r="C17" s="4">
        <v>75929473</v>
      </c>
      <c r="D17" s="2">
        <v>82194237</v>
      </c>
      <c r="E17" s="4">
        <v>387207392</v>
      </c>
      <c r="F17" s="4">
        <v>783187463</v>
      </c>
      <c r="G17" s="4">
        <v>777849148</v>
      </c>
      <c r="H17" s="4">
        <v>968555765</v>
      </c>
      <c r="I17" s="4"/>
    </row>
    <row r="18" spans="1:9" x14ac:dyDescent="0.25">
      <c r="A18" s="4" t="s">
        <v>30</v>
      </c>
      <c r="B18" s="4"/>
      <c r="C18" s="4"/>
      <c r="E18" s="4"/>
      <c r="F18" s="4"/>
      <c r="G18" s="4"/>
      <c r="H18" s="4"/>
      <c r="I18" s="4"/>
    </row>
    <row r="19" spans="1:9" x14ac:dyDescent="0.25">
      <c r="A19" s="4" t="s">
        <v>63</v>
      </c>
      <c r="B19" s="4"/>
      <c r="C19" s="4"/>
      <c r="E19" s="4"/>
      <c r="F19" s="4"/>
      <c r="G19" s="4"/>
      <c r="H19" s="4"/>
      <c r="I19" s="4"/>
    </row>
    <row r="20" spans="1:9" x14ac:dyDescent="0.25">
      <c r="A20" s="2" t="s">
        <v>3</v>
      </c>
      <c r="B20" s="2">
        <v>22671743</v>
      </c>
      <c r="C20" s="4">
        <v>24169909</v>
      </c>
      <c r="D20" s="2">
        <v>15580815</v>
      </c>
      <c r="E20" s="4">
        <v>68165644</v>
      </c>
      <c r="F20" s="4">
        <v>132224109</v>
      </c>
      <c r="G20" s="4">
        <v>171968195</v>
      </c>
      <c r="H20" s="4">
        <v>518266505</v>
      </c>
      <c r="I20" s="4"/>
    </row>
    <row r="22" spans="1:9" x14ac:dyDescent="0.25">
      <c r="A22" s="3"/>
      <c r="B22" s="3">
        <f>SUM(B6,B12)</f>
        <v>2406902703</v>
      </c>
      <c r="C22" s="3">
        <f>SUM(C6,C12)</f>
        <v>2620281888</v>
      </c>
      <c r="D22" s="3">
        <f t="shared" ref="D22" si="2">SUM(D6,D12)</f>
        <v>2985385427</v>
      </c>
      <c r="E22" s="3">
        <f>SUM(E6,E12)-1</f>
        <v>5022005100</v>
      </c>
      <c r="F22" s="3">
        <f>SUM(F6,F12)</f>
        <v>6096070053</v>
      </c>
      <c r="G22" s="3">
        <f t="shared" ref="G22:H22" si="3">SUM(G6,G12)</f>
        <v>6720620578</v>
      </c>
      <c r="H22" s="3">
        <f t="shared" si="3"/>
        <v>7678275050</v>
      </c>
      <c r="I22" s="3"/>
    </row>
    <row r="24" spans="1:9" ht="15.75" x14ac:dyDescent="0.25">
      <c r="A24" s="23" t="s">
        <v>79</v>
      </c>
    </row>
    <row r="25" spans="1:9" ht="15.75" x14ac:dyDescent="0.25">
      <c r="A25" s="24" t="s">
        <v>80</v>
      </c>
    </row>
    <row r="26" spans="1:9" x14ac:dyDescent="0.25">
      <c r="A26" s="22" t="s">
        <v>82</v>
      </c>
      <c r="B26" s="3">
        <f t="shared" ref="B26:H26" si="4">SUM(B27:B28)</f>
        <v>46909286</v>
      </c>
      <c r="C26" s="3">
        <f t="shared" si="4"/>
        <v>248693978</v>
      </c>
      <c r="D26" s="3">
        <f t="shared" si="4"/>
        <v>325550109</v>
      </c>
      <c r="E26" s="3">
        <f t="shared" si="4"/>
        <v>760646051</v>
      </c>
      <c r="F26" s="3">
        <f t="shared" si="4"/>
        <v>693089905</v>
      </c>
      <c r="G26" s="3">
        <f t="shared" si="4"/>
        <v>783407071</v>
      </c>
      <c r="H26" s="3">
        <f t="shared" si="4"/>
        <v>608277657</v>
      </c>
      <c r="I26" s="3"/>
    </row>
    <row r="27" spans="1:9" x14ac:dyDescent="0.25">
      <c r="A27" s="4" t="s">
        <v>21</v>
      </c>
      <c r="B27" s="4">
        <v>46909286</v>
      </c>
      <c r="C27" s="4">
        <v>248693978</v>
      </c>
      <c r="D27" s="4">
        <v>128263286</v>
      </c>
      <c r="E27" s="4">
        <v>486630484</v>
      </c>
      <c r="F27" s="2">
        <v>397417501</v>
      </c>
      <c r="G27" s="2">
        <v>361538454</v>
      </c>
      <c r="H27" s="2">
        <v>282825171</v>
      </c>
    </row>
    <row r="28" spans="1:9" x14ac:dyDescent="0.25">
      <c r="A28" s="2" t="s">
        <v>17</v>
      </c>
      <c r="D28" s="2">
        <v>197286823</v>
      </c>
      <c r="E28" s="2">
        <v>274015567</v>
      </c>
      <c r="F28" s="2">
        <v>295672404</v>
      </c>
      <c r="G28" s="2">
        <v>421868617</v>
      </c>
      <c r="H28" s="2">
        <v>325452486</v>
      </c>
    </row>
    <row r="30" spans="1:9" x14ac:dyDescent="0.25">
      <c r="A30" s="22" t="s">
        <v>83</v>
      </c>
      <c r="B30" s="3">
        <f t="shared" ref="B30:D30" si="5">SUM(B31:B41)</f>
        <v>1716656061</v>
      </c>
      <c r="C30" s="3">
        <f t="shared" si="5"/>
        <v>1700575489</v>
      </c>
      <c r="D30" s="3">
        <f t="shared" si="5"/>
        <v>1364292193</v>
      </c>
      <c r="E30" s="3">
        <f>SUM(E31:E41)+1</f>
        <v>1111797731</v>
      </c>
      <c r="F30" s="3">
        <f>SUM(F31:F41)</f>
        <v>1988400223</v>
      </c>
      <c r="G30" s="3">
        <f t="shared" ref="G30:H30" si="6">SUM(G31:G41)</f>
        <v>2216700522</v>
      </c>
      <c r="H30" s="3">
        <f t="shared" si="6"/>
        <v>2580321020</v>
      </c>
      <c r="I30" s="3"/>
    </row>
    <row r="31" spans="1:9" x14ac:dyDescent="0.25">
      <c r="A31" s="4" t="s">
        <v>31</v>
      </c>
      <c r="B31" s="4">
        <v>222517312</v>
      </c>
      <c r="C31" s="4">
        <v>172117370</v>
      </c>
      <c r="D31" s="4">
        <v>193231459</v>
      </c>
      <c r="E31" s="4">
        <v>145685022</v>
      </c>
      <c r="F31" s="4">
        <v>321044699</v>
      </c>
      <c r="G31" s="4">
        <v>455061713</v>
      </c>
      <c r="H31" s="4">
        <v>374188226</v>
      </c>
      <c r="I31" s="4"/>
    </row>
    <row r="32" spans="1:9" x14ac:dyDescent="0.25">
      <c r="A32" s="2" t="s">
        <v>22</v>
      </c>
      <c r="B32" s="2">
        <v>1355428113</v>
      </c>
      <c r="C32" s="2">
        <v>1305319665</v>
      </c>
      <c r="D32" s="2">
        <v>978979384</v>
      </c>
      <c r="E32" s="2">
        <v>767149172</v>
      </c>
      <c r="F32" s="2">
        <v>1338011053</v>
      </c>
      <c r="G32" s="2">
        <v>1400776582</v>
      </c>
      <c r="H32" s="2">
        <v>1728535981</v>
      </c>
    </row>
    <row r="33" spans="1:9" x14ac:dyDescent="0.25">
      <c r="A33" s="2" t="s">
        <v>32</v>
      </c>
    </row>
    <row r="34" spans="1:9" x14ac:dyDescent="0.25">
      <c r="A34" s="2" t="s">
        <v>23</v>
      </c>
    </row>
    <row r="35" spans="1:9" x14ac:dyDescent="0.25">
      <c r="A35" s="2" t="s">
        <v>65</v>
      </c>
      <c r="B35" s="2">
        <v>70132413</v>
      </c>
      <c r="C35" s="2">
        <v>35884605</v>
      </c>
      <c r="D35" s="2">
        <v>64691619</v>
      </c>
      <c r="E35" s="2">
        <v>72005168</v>
      </c>
      <c r="F35" s="2">
        <v>99775105</v>
      </c>
      <c r="G35" s="2">
        <v>61006125</v>
      </c>
      <c r="H35" s="2">
        <v>32832525</v>
      </c>
    </row>
    <row r="36" spans="1:9" x14ac:dyDescent="0.25">
      <c r="A36" s="2" t="s">
        <v>33</v>
      </c>
    </row>
    <row r="37" spans="1:9" x14ac:dyDescent="0.25">
      <c r="A37" s="2" t="s">
        <v>34</v>
      </c>
      <c r="B37" s="2">
        <v>61427796</v>
      </c>
      <c r="C37" s="2">
        <v>171595525</v>
      </c>
      <c r="D37" s="2">
        <v>82048248</v>
      </c>
      <c r="E37" s="2">
        <v>31049766</v>
      </c>
      <c r="F37" s="2">
        <v>94862342</v>
      </c>
      <c r="G37" s="2">
        <v>97074843</v>
      </c>
      <c r="H37" s="2">
        <v>99327133</v>
      </c>
    </row>
    <row r="38" spans="1:9" x14ac:dyDescent="0.25">
      <c r="A38" s="2" t="s">
        <v>35</v>
      </c>
    </row>
    <row r="39" spans="1:9" x14ac:dyDescent="0.25">
      <c r="A39" s="2" t="s">
        <v>36</v>
      </c>
      <c r="B39" s="2">
        <v>7150427</v>
      </c>
      <c r="C39" s="2">
        <v>13515371</v>
      </c>
      <c r="D39" s="2">
        <v>35106823</v>
      </c>
      <c r="E39" s="2">
        <v>77314448</v>
      </c>
      <c r="F39" s="2">
        <v>98952054</v>
      </c>
      <c r="G39" s="2">
        <v>163259019</v>
      </c>
      <c r="H39" s="2">
        <v>274831079</v>
      </c>
    </row>
    <row r="40" spans="1:9" x14ac:dyDescent="0.25">
      <c r="A40" s="2" t="s">
        <v>37</v>
      </c>
      <c r="C40" s="2">
        <v>2142953</v>
      </c>
      <c r="D40" s="2">
        <v>10234660</v>
      </c>
      <c r="E40" s="2">
        <v>18594154</v>
      </c>
      <c r="F40" s="2">
        <v>35754970</v>
      </c>
      <c r="G40" s="2">
        <v>39522240</v>
      </c>
      <c r="H40" s="2">
        <v>70606076</v>
      </c>
    </row>
    <row r="41" spans="1:9" x14ac:dyDescent="0.25">
      <c r="A41" s="2" t="s">
        <v>38</v>
      </c>
    </row>
    <row r="42" spans="1:9" x14ac:dyDescent="0.25">
      <c r="A42" s="3"/>
      <c r="B42" s="3"/>
      <c r="C42" s="3"/>
      <c r="D42" s="3"/>
      <c r="E42" s="3"/>
    </row>
    <row r="43" spans="1:9" x14ac:dyDescent="0.25">
      <c r="A43" s="3"/>
      <c r="B43" s="3">
        <f t="shared" ref="B43:H43" si="7">SUM(B26,B30)</f>
        <v>1763565347</v>
      </c>
      <c r="C43" s="3">
        <f t="shared" si="7"/>
        <v>1949269467</v>
      </c>
      <c r="D43" s="3">
        <f t="shared" si="7"/>
        <v>1689842302</v>
      </c>
      <c r="E43" s="3">
        <f t="shared" si="7"/>
        <v>1872443782</v>
      </c>
      <c r="F43" s="3">
        <f t="shared" si="7"/>
        <v>2681490128</v>
      </c>
      <c r="G43" s="3">
        <f t="shared" si="7"/>
        <v>3000107593</v>
      </c>
      <c r="H43" s="3">
        <f t="shared" si="7"/>
        <v>3188598677</v>
      </c>
      <c r="I43" s="3"/>
    </row>
    <row r="44" spans="1:9" x14ac:dyDescent="0.25">
      <c r="A44" s="3"/>
      <c r="B44" s="3"/>
      <c r="C44" s="3"/>
      <c r="D44" s="3"/>
      <c r="E44" s="3"/>
    </row>
    <row r="45" spans="1:9" x14ac:dyDescent="0.25">
      <c r="A45" s="22" t="s">
        <v>81</v>
      </c>
      <c r="B45" s="3">
        <f>SUM(B46:B51)</f>
        <v>643337358</v>
      </c>
      <c r="C45" s="3">
        <f t="shared" ref="C45:D45" si="8">SUM(C46:C51)</f>
        <v>671012421</v>
      </c>
      <c r="D45" s="3">
        <f t="shared" si="8"/>
        <v>1295543125</v>
      </c>
      <c r="E45" s="3">
        <f>SUM(E46:E51)</f>
        <v>3149561318</v>
      </c>
      <c r="F45" s="3">
        <f>SUM(F46:F51)</f>
        <v>3414579925</v>
      </c>
      <c r="G45" s="3">
        <f t="shared" ref="G45:H45" si="9">SUM(G46:G51)</f>
        <v>3720512985</v>
      </c>
      <c r="H45" s="3">
        <f t="shared" si="9"/>
        <v>4489676373</v>
      </c>
      <c r="I45" s="3"/>
    </row>
    <row r="46" spans="1:9" x14ac:dyDescent="0.25">
      <c r="A46" s="2" t="s">
        <v>10</v>
      </c>
      <c r="B46" s="2">
        <v>67000000</v>
      </c>
      <c r="C46" s="2">
        <v>99500000</v>
      </c>
      <c r="D46" s="2">
        <v>99500000</v>
      </c>
      <c r="E46" s="2">
        <v>2200000000</v>
      </c>
      <c r="F46" s="2">
        <v>2200000000</v>
      </c>
      <c r="G46" s="2">
        <v>2200000000</v>
      </c>
      <c r="H46" s="2">
        <v>2450000000</v>
      </c>
    </row>
    <row r="47" spans="1:9" x14ac:dyDescent="0.25">
      <c r="A47" s="2" t="s">
        <v>24</v>
      </c>
      <c r="D47" s="2">
        <v>0</v>
      </c>
      <c r="E47" s="2">
        <v>0</v>
      </c>
      <c r="F47" s="2">
        <v>0</v>
      </c>
    </row>
    <row r="48" spans="1:9" x14ac:dyDescent="0.25">
      <c r="A48" s="2" t="s">
        <v>16</v>
      </c>
      <c r="B48" s="2">
        <v>72983954</v>
      </c>
      <c r="C48" s="2">
        <v>74713373</v>
      </c>
      <c r="D48" s="2">
        <v>92458258</v>
      </c>
      <c r="E48" s="2">
        <v>192281927</v>
      </c>
      <c r="F48" s="2">
        <v>468613452</v>
      </c>
      <c r="G48" s="2">
        <v>794355847</v>
      </c>
      <c r="H48" s="2">
        <v>1323624611</v>
      </c>
    </row>
    <row r="49" spans="1:9" x14ac:dyDescent="0.25">
      <c r="A49" s="2" t="s">
        <v>55</v>
      </c>
      <c r="B49" s="2">
        <v>494236033</v>
      </c>
      <c r="C49" s="2">
        <v>487681677</v>
      </c>
      <c r="D49" s="2">
        <v>409292496</v>
      </c>
      <c r="E49" s="2">
        <v>748162020</v>
      </c>
      <c r="F49" s="2">
        <v>736849102</v>
      </c>
      <c r="G49" s="2">
        <v>726157138</v>
      </c>
      <c r="H49" s="2">
        <v>716051762</v>
      </c>
    </row>
    <row r="50" spans="1:9" x14ac:dyDescent="0.25">
      <c r="A50" s="2" t="s">
        <v>56</v>
      </c>
      <c r="B50" s="2">
        <v>9117371</v>
      </c>
      <c r="C50" s="2">
        <v>9117371</v>
      </c>
      <c r="D50" s="2">
        <v>9117371</v>
      </c>
      <c r="E50" s="2">
        <v>9117371</v>
      </c>
      <c r="F50" s="2">
        <v>9117371</v>
      </c>
    </row>
    <row r="51" spans="1:9" x14ac:dyDescent="0.25">
      <c r="A51" s="2" t="s">
        <v>64</v>
      </c>
      <c r="D51" s="2">
        <v>685175000</v>
      </c>
    </row>
    <row r="53" spans="1:9" x14ac:dyDescent="0.25">
      <c r="A53" s="3"/>
      <c r="B53" s="3">
        <f>SUM(B43,B45)-2</f>
        <v>2406902703</v>
      </c>
      <c r="C53" s="3">
        <f>SUM(C43,C45)</f>
        <v>2620281888</v>
      </c>
      <c r="D53" s="3">
        <f>SUM(D43,D45)</f>
        <v>2985385427</v>
      </c>
      <c r="E53" s="3">
        <f>SUM(E43,E45)</f>
        <v>5022005100</v>
      </c>
      <c r="F53" s="3">
        <f>SUM(F43,F45)</f>
        <v>6096070053</v>
      </c>
      <c r="G53" s="3">
        <f t="shared" ref="G53:H53" si="10">SUM(G43,G45)</f>
        <v>6720620578</v>
      </c>
      <c r="H53" s="3">
        <f t="shared" si="10"/>
        <v>7678275050</v>
      </c>
      <c r="I53" s="3"/>
    </row>
    <row r="54" spans="1:9" x14ac:dyDescent="0.25">
      <c r="A54"/>
    </row>
    <row r="55" spans="1:9" s="7" customFormat="1" x14ac:dyDescent="0.25">
      <c r="A55" s="25" t="s">
        <v>84</v>
      </c>
      <c r="B55" s="6">
        <f>B45/(B46/10)</f>
        <v>96.020501194029848</v>
      </c>
      <c r="C55" s="6">
        <f>C45/(C46/10)</f>
        <v>67.438434271356783</v>
      </c>
      <c r="D55" s="6">
        <f>D45/(D46/10)</f>
        <v>130.20533919597989</v>
      </c>
      <c r="E55" s="6">
        <f>E45/(E46/10)</f>
        <v>14.316187809090909</v>
      </c>
      <c r="F55" s="6">
        <f>F45/(F46/10)</f>
        <v>15.520817840909091</v>
      </c>
      <c r="G55" s="6">
        <f t="shared" ref="G55:H55" si="11">G45/(G46/10)</f>
        <v>16.91142265909091</v>
      </c>
      <c r="H55" s="6">
        <f t="shared" si="11"/>
        <v>18.325209685714285</v>
      </c>
      <c r="I55" s="6"/>
    </row>
    <row r="56" spans="1:9" x14ac:dyDescent="0.25">
      <c r="A56" s="25" t="s">
        <v>85</v>
      </c>
      <c r="B56" s="2">
        <f>B46/10</f>
        <v>6700000</v>
      </c>
      <c r="C56" s="2">
        <f t="shared" ref="C56:H56" si="12">C46/10</f>
        <v>9950000</v>
      </c>
      <c r="D56" s="2">
        <f t="shared" si="12"/>
        <v>9950000</v>
      </c>
      <c r="E56" s="2">
        <f t="shared" si="12"/>
        <v>220000000</v>
      </c>
      <c r="F56" s="2">
        <f t="shared" si="12"/>
        <v>220000000</v>
      </c>
      <c r="G56" s="2">
        <f t="shared" si="12"/>
        <v>220000000</v>
      </c>
      <c r="H56" s="2">
        <f t="shared" si="12"/>
        <v>245000000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4"/>
  <sheetViews>
    <sheetView workbookViewId="0">
      <pane xSplit="1" ySplit="4" topLeftCell="B20" activePane="bottomRight" state="frozen"/>
      <selection pane="topRight" activeCell="B1" sqref="B1"/>
      <selection pane="bottomLeft" activeCell="A6" sqref="A6"/>
      <selection pane="bottomRight" activeCell="I29" sqref="I29"/>
    </sheetView>
  </sheetViews>
  <sheetFormatPr defaultRowHeight="15" x14ac:dyDescent="0.25"/>
  <cols>
    <col min="1" max="1" width="32.42578125" style="2" customWidth="1"/>
    <col min="2" max="3" width="14.5703125" style="2" bestFit="1" customWidth="1"/>
    <col min="4" max="4" width="15.42578125" style="2" bestFit="1" customWidth="1"/>
    <col min="5" max="8" width="14.5703125" style="2" bestFit="1" customWidth="1"/>
    <col min="9" max="16384" width="9.140625" style="2"/>
  </cols>
  <sheetData>
    <row r="1" spans="1:8" ht="15.75" x14ac:dyDescent="0.25">
      <c r="A1" s="20" t="s">
        <v>54</v>
      </c>
      <c r="B1" s="1"/>
      <c r="C1" s="1"/>
      <c r="D1" s="1"/>
      <c r="E1" s="1"/>
    </row>
    <row r="2" spans="1:8" x14ac:dyDescent="0.25">
      <c r="A2" s="20" t="s">
        <v>86</v>
      </c>
      <c r="B2"/>
      <c r="C2"/>
      <c r="D2"/>
      <c r="E2"/>
      <c r="F2"/>
      <c r="G2"/>
      <c r="H2"/>
    </row>
    <row r="3" spans="1:8" x14ac:dyDescent="0.25">
      <c r="A3" s="20" t="s">
        <v>77</v>
      </c>
      <c r="B3"/>
      <c r="C3"/>
      <c r="D3"/>
      <c r="E3"/>
      <c r="F3"/>
      <c r="G3"/>
      <c r="H3"/>
    </row>
    <row r="4" spans="1:8" s="5" customFormat="1" x14ac:dyDescent="0.25">
      <c r="A4"/>
      <c r="B4">
        <v>2013</v>
      </c>
      <c r="C4">
        <v>2014</v>
      </c>
      <c r="D4">
        <v>2015</v>
      </c>
      <c r="E4">
        <v>2016</v>
      </c>
      <c r="F4">
        <v>2017</v>
      </c>
      <c r="G4">
        <v>2018</v>
      </c>
      <c r="H4">
        <v>2019</v>
      </c>
    </row>
    <row r="5" spans="1:8" x14ac:dyDescent="0.25">
      <c r="A5" s="25" t="s">
        <v>87</v>
      </c>
      <c r="B5" s="2">
        <v>2104588735</v>
      </c>
      <c r="C5" s="2">
        <v>2104662407</v>
      </c>
      <c r="D5" s="2">
        <v>2143818211</v>
      </c>
      <c r="E5" s="2">
        <v>1818864918</v>
      </c>
      <c r="F5" s="2">
        <v>3003309524</v>
      </c>
      <c r="G5" s="2">
        <v>3586579981</v>
      </c>
      <c r="H5" s="2">
        <v>4150567726</v>
      </c>
    </row>
    <row r="6" spans="1:8" x14ac:dyDescent="0.25">
      <c r="A6" t="s">
        <v>6</v>
      </c>
      <c r="B6" s="8">
        <v>1750387967</v>
      </c>
      <c r="C6" s="8">
        <v>1732652706</v>
      </c>
      <c r="D6" s="2">
        <v>1691743700</v>
      </c>
      <c r="E6" s="2">
        <v>1417548023</v>
      </c>
      <c r="F6" s="2">
        <v>2322695709</v>
      </c>
      <c r="G6" s="2">
        <v>2667841833</v>
      </c>
      <c r="H6" s="2">
        <v>3143142522</v>
      </c>
    </row>
    <row r="7" spans="1:8" s="3" customFormat="1" x14ac:dyDescent="0.25">
      <c r="A7" s="25" t="s">
        <v>4</v>
      </c>
      <c r="B7" s="3">
        <f t="shared" ref="B7:H7" si="0">B5-B6</f>
        <v>354200768</v>
      </c>
      <c r="C7" s="3">
        <f t="shared" si="0"/>
        <v>372009701</v>
      </c>
      <c r="D7" s="3">
        <f t="shared" si="0"/>
        <v>452074511</v>
      </c>
      <c r="E7" s="3">
        <f t="shared" si="0"/>
        <v>401316895</v>
      </c>
      <c r="F7" s="3">
        <f t="shared" si="0"/>
        <v>680613815</v>
      </c>
      <c r="G7" s="3">
        <f t="shared" si="0"/>
        <v>918738148</v>
      </c>
      <c r="H7" s="3">
        <f t="shared" si="0"/>
        <v>1007425204</v>
      </c>
    </row>
    <row r="8" spans="1:8" x14ac:dyDescent="0.25">
      <c r="A8" s="3"/>
      <c r="B8" s="3"/>
      <c r="C8" s="3"/>
      <c r="D8" s="3"/>
      <c r="E8" s="3"/>
    </row>
    <row r="9" spans="1:8" x14ac:dyDescent="0.25">
      <c r="A9" s="25" t="s">
        <v>88</v>
      </c>
      <c r="B9" s="9">
        <f t="shared" ref="B9:H9" si="1">SUM(B10:B11)</f>
        <v>77377998</v>
      </c>
      <c r="C9" s="9">
        <f t="shared" si="1"/>
        <v>86065753</v>
      </c>
      <c r="D9" s="9">
        <f t="shared" si="1"/>
        <v>86031348</v>
      </c>
      <c r="E9" s="9">
        <f t="shared" si="1"/>
        <v>104229184</v>
      </c>
      <c r="F9" s="9">
        <f t="shared" si="1"/>
        <v>200629428</v>
      </c>
      <c r="G9" s="9">
        <f t="shared" si="1"/>
        <v>215851981</v>
      </c>
      <c r="H9" s="9">
        <f t="shared" si="1"/>
        <v>210915126</v>
      </c>
    </row>
    <row r="10" spans="1:8" x14ac:dyDescent="0.25">
      <c r="A10" s="4" t="s">
        <v>19</v>
      </c>
      <c r="B10" s="4">
        <v>77377998</v>
      </c>
      <c r="C10" s="4">
        <v>86065753</v>
      </c>
      <c r="D10" s="2">
        <v>86031348</v>
      </c>
      <c r="E10" s="2">
        <v>104229184</v>
      </c>
      <c r="F10" s="2">
        <v>200629428</v>
      </c>
      <c r="G10" s="2">
        <v>130747895</v>
      </c>
      <c r="H10" s="2">
        <v>102601342</v>
      </c>
    </row>
    <row r="11" spans="1:8" x14ac:dyDescent="0.25">
      <c r="A11" s="4" t="s">
        <v>18</v>
      </c>
      <c r="B11" s="4"/>
      <c r="C11" s="4"/>
      <c r="G11" s="2">
        <v>85104086</v>
      </c>
      <c r="H11" s="2">
        <v>108313784</v>
      </c>
    </row>
    <row r="12" spans="1:8" x14ac:dyDescent="0.25">
      <c r="A12" s="4"/>
      <c r="B12" s="4"/>
      <c r="C12" s="4"/>
      <c r="D12" s="4"/>
      <c r="E12" s="4"/>
    </row>
    <row r="14" spans="1:8" x14ac:dyDescent="0.25">
      <c r="A14" s="4"/>
    </row>
    <row r="15" spans="1:8" x14ac:dyDescent="0.25">
      <c r="A15" s="25" t="s">
        <v>5</v>
      </c>
      <c r="B15" s="3">
        <f>B7-B9</f>
        <v>276822770</v>
      </c>
      <c r="C15" s="3">
        <f t="shared" ref="C15:H15" si="2">C7-C9</f>
        <v>285943948</v>
      </c>
      <c r="D15" s="3">
        <f t="shared" si="2"/>
        <v>366043163</v>
      </c>
      <c r="E15" s="3">
        <f t="shared" si="2"/>
        <v>297087711</v>
      </c>
      <c r="F15" s="3">
        <f t="shared" si="2"/>
        <v>479984387</v>
      </c>
      <c r="G15" s="3">
        <f t="shared" si="2"/>
        <v>702886167</v>
      </c>
      <c r="H15" s="3">
        <f t="shared" si="2"/>
        <v>796510078</v>
      </c>
    </row>
    <row r="16" spans="1:8" x14ac:dyDescent="0.25">
      <c r="A16" s="26" t="s">
        <v>89</v>
      </c>
      <c r="B16" s="3"/>
      <c r="C16" s="3"/>
      <c r="D16" s="3"/>
      <c r="E16" s="3"/>
      <c r="F16" s="3"/>
      <c r="G16" s="3"/>
      <c r="H16" s="3"/>
    </row>
    <row r="17" spans="1:8" x14ac:dyDescent="0.25">
      <c r="A17" s="4" t="s">
        <v>14</v>
      </c>
      <c r="B17" s="4">
        <v>246881937</v>
      </c>
      <c r="C17" s="4">
        <v>250185644</v>
      </c>
      <c r="D17" s="2">
        <v>201093903</v>
      </c>
      <c r="E17" s="2">
        <v>137630642</v>
      </c>
      <c r="F17" s="2">
        <v>153794703</v>
      </c>
      <c r="G17" s="2">
        <v>216713483</v>
      </c>
      <c r="H17" s="2">
        <v>235574704</v>
      </c>
    </row>
    <row r="18" spans="1:8" x14ac:dyDescent="0.25">
      <c r="A18" s="4" t="s">
        <v>67</v>
      </c>
      <c r="B18" s="4"/>
      <c r="C18" s="4"/>
      <c r="D18" s="2">
        <v>133991</v>
      </c>
    </row>
    <row r="19" spans="1:8" x14ac:dyDescent="0.25">
      <c r="A19" s="4" t="s">
        <v>39</v>
      </c>
      <c r="B19" s="4">
        <v>259042</v>
      </c>
      <c r="C19" s="4">
        <v>546410</v>
      </c>
      <c r="D19" s="4">
        <v>1427501</v>
      </c>
      <c r="E19" s="4">
        <v>3426909</v>
      </c>
      <c r="F19" s="2">
        <v>4901664</v>
      </c>
      <c r="G19" s="2">
        <v>8026875</v>
      </c>
      <c r="H19" s="2">
        <v>21277988</v>
      </c>
    </row>
    <row r="20" spans="1:8" x14ac:dyDescent="0.25">
      <c r="A20" s="4" t="s">
        <v>66</v>
      </c>
      <c r="B20" s="4"/>
      <c r="C20" s="4"/>
      <c r="D20" s="10">
        <v>88520</v>
      </c>
      <c r="E20" s="10"/>
    </row>
    <row r="21" spans="1:8" x14ac:dyDescent="0.25">
      <c r="A21" s="4" t="s">
        <v>68</v>
      </c>
      <c r="B21" s="4"/>
      <c r="C21" s="10">
        <v>121754</v>
      </c>
      <c r="D21" s="10"/>
      <c r="E21" s="10"/>
    </row>
    <row r="22" spans="1:8" x14ac:dyDescent="0.25">
      <c r="A22" s="25" t="s">
        <v>90</v>
      </c>
      <c r="B22" s="3">
        <f>B15-B17+B18+B20+B19</f>
        <v>30199875</v>
      </c>
      <c r="C22" s="3">
        <f t="shared" ref="C22:H22" si="3">C15-C17+C18+C20+C19</f>
        <v>36304714</v>
      </c>
      <c r="D22" s="3">
        <f t="shared" si="3"/>
        <v>166599272</v>
      </c>
      <c r="E22" s="3">
        <f t="shared" si="3"/>
        <v>162883978</v>
      </c>
      <c r="F22" s="3">
        <f t="shared" si="3"/>
        <v>331091348</v>
      </c>
      <c r="G22" s="3">
        <f t="shared" si="3"/>
        <v>494199559</v>
      </c>
      <c r="H22" s="3">
        <f t="shared" si="3"/>
        <v>582213362</v>
      </c>
    </row>
    <row r="23" spans="1:8" x14ac:dyDescent="0.25">
      <c r="A23" t="s">
        <v>25</v>
      </c>
      <c r="B23" s="4">
        <v>1292722</v>
      </c>
      <c r="C23" s="4">
        <v>2142953</v>
      </c>
      <c r="D23" s="10">
        <v>7920271</v>
      </c>
      <c r="E23" s="10">
        <v>7783794</v>
      </c>
      <c r="F23" s="2">
        <v>15766255</v>
      </c>
      <c r="G23" s="2">
        <v>23533312</v>
      </c>
      <c r="H23" s="2">
        <v>27724446</v>
      </c>
    </row>
    <row r="24" spans="1:8" x14ac:dyDescent="0.25">
      <c r="A24" s="25" t="s">
        <v>91</v>
      </c>
      <c r="B24" s="3">
        <f t="shared" ref="B24:H24" si="4">B22-B23</f>
        <v>28907153</v>
      </c>
      <c r="C24" s="3">
        <f t="shared" si="4"/>
        <v>34161761</v>
      </c>
      <c r="D24" s="3">
        <f t="shared" si="4"/>
        <v>158679001</v>
      </c>
      <c r="E24" s="3">
        <f t="shared" si="4"/>
        <v>155100184</v>
      </c>
      <c r="F24" s="3">
        <f t="shared" si="4"/>
        <v>315325093</v>
      </c>
      <c r="G24" s="3">
        <f t="shared" si="4"/>
        <v>470666247</v>
      </c>
      <c r="H24" s="3">
        <f t="shared" si="4"/>
        <v>554488916</v>
      </c>
    </row>
    <row r="25" spans="1:8" x14ac:dyDescent="0.25">
      <c r="A25" s="22" t="s">
        <v>92</v>
      </c>
      <c r="B25" s="11">
        <v>-6357073</v>
      </c>
      <c r="C25" s="11">
        <v>-6364945</v>
      </c>
      <c r="D25" s="11">
        <v>-146650188</v>
      </c>
      <c r="E25" s="11">
        <v>-59620085</v>
      </c>
      <c r="F25" s="11">
        <v>-50306486</v>
      </c>
      <c r="G25" s="11">
        <f>SUM(G26:G27)</f>
        <v>-164733186</v>
      </c>
      <c r="H25" s="11">
        <f>SUM(H26:H27)</f>
        <v>-35325528</v>
      </c>
    </row>
    <row r="26" spans="1:8" x14ac:dyDescent="0.25">
      <c r="A26" s="4" t="s">
        <v>26</v>
      </c>
      <c r="B26" s="4"/>
      <c r="C26" s="10"/>
      <c r="D26" s="10"/>
      <c r="E26" s="4"/>
      <c r="F26" s="4"/>
      <c r="G26" s="4">
        <v>-98867136</v>
      </c>
      <c r="H26" s="4">
        <v>-114038811</v>
      </c>
    </row>
    <row r="27" spans="1:8" x14ac:dyDescent="0.25">
      <c r="A27" s="4" t="s">
        <v>27</v>
      </c>
      <c r="B27" s="4"/>
      <c r="C27" s="10"/>
      <c r="D27" s="10"/>
      <c r="E27" s="4"/>
      <c r="G27" s="2">
        <v>-65866050</v>
      </c>
      <c r="H27" s="2">
        <v>78713283</v>
      </c>
    </row>
    <row r="28" spans="1:8" x14ac:dyDescent="0.25">
      <c r="A28" s="25" t="s">
        <v>93</v>
      </c>
      <c r="B28" s="12">
        <f t="shared" ref="B28:H28" si="5">B24+B25</f>
        <v>22550080</v>
      </c>
      <c r="C28" s="12">
        <f t="shared" si="5"/>
        <v>27796816</v>
      </c>
      <c r="D28" s="12">
        <f t="shared" si="5"/>
        <v>12028813</v>
      </c>
      <c r="E28" s="12">
        <f t="shared" si="5"/>
        <v>95480099</v>
      </c>
      <c r="F28" s="12">
        <f t="shared" si="5"/>
        <v>265018607</v>
      </c>
      <c r="G28" s="12">
        <f t="shared" si="5"/>
        <v>305933061</v>
      </c>
      <c r="H28" s="12">
        <f t="shared" si="5"/>
        <v>519163388</v>
      </c>
    </row>
    <row r="29" spans="1:8" x14ac:dyDescent="0.25">
      <c r="A29" s="27"/>
      <c r="B29" s="11"/>
      <c r="C29" s="11"/>
      <c r="D29" s="11"/>
      <c r="E29" s="11"/>
      <c r="F29" s="11"/>
      <c r="G29" s="11"/>
      <c r="H29" s="11"/>
    </row>
    <row r="30" spans="1:8" s="7" customFormat="1" x14ac:dyDescent="0.25">
      <c r="A30" s="25" t="s">
        <v>94</v>
      </c>
      <c r="B30" s="14">
        <f>B28/('1'!B46/10)</f>
        <v>3.3656835820895523</v>
      </c>
      <c r="C30" s="14">
        <f>C28/('1'!C46/10)</f>
        <v>2.7936498492462309</v>
      </c>
      <c r="D30" s="14">
        <f>D28/('1'!D46/10)</f>
        <v>1.2089259296482413</v>
      </c>
      <c r="E30" s="14">
        <f>E28/('1'!E46/10)</f>
        <v>0.43400044999999998</v>
      </c>
      <c r="F30" s="14">
        <f>F28/('1'!F46/10)</f>
        <v>1.2046300318181817</v>
      </c>
      <c r="G30" s="14">
        <f>G28/('1'!G46/10)</f>
        <v>1.3906048227272727</v>
      </c>
      <c r="H30" s="14">
        <f>H28/('1'!H46/10)</f>
        <v>2.1190342367346937</v>
      </c>
    </row>
    <row r="31" spans="1:8" x14ac:dyDescent="0.25">
      <c r="A31" s="26" t="s">
        <v>95</v>
      </c>
      <c r="B31" s="2">
        <f>'1'!B46/10</f>
        <v>6700000</v>
      </c>
      <c r="C31" s="2">
        <f>'1'!C46/10</f>
        <v>9950000</v>
      </c>
      <c r="D31" s="2">
        <f>'1'!D46/10</f>
        <v>9950000</v>
      </c>
      <c r="E31" s="2">
        <f>'1'!E46/10</f>
        <v>220000000</v>
      </c>
      <c r="F31" s="2">
        <f>'1'!F46/10</f>
        <v>220000000</v>
      </c>
      <c r="G31" s="2">
        <f>'1'!G46/10</f>
        <v>220000000</v>
      </c>
      <c r="H31" s="2">
        <f>'1'!H46/10</f>
        <v>245000000</v>
      </c>
    </row>
    <row r="54" spans="1:1" x14ac:dyDescent="0.25">
      <c r="A5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5"/>
  <sheetViews>
    <sheetView tabSelected="1" workbookViewId="0">
      <pane xSplit="1" ySplit="4" topLeftCell="B38" activePane="bottomRight" state="frozen"/>
      <selection pane="topRight" activeCell="B1" sqref="B1"/>
      <selection pane="bottomLeft" activeCell="A6" sqref="A6"/>
      <selection pane="bottomRight" activeCell="D54" sqref="D54"/>
    </sheetView>
  </sheetViews>
  <sheetFormatPr defaultRowHeight="15" x14ac:dyDescent="0.25"/>
  <cols>
    <col min="1" max="1" width="39" style="2" customWidth="1"/>
    <col min="2" max="8" width="15" style="2" bestFit="1" customWidth="1"/>
    <col min="9" max="16384" width="9.140625" style="2"/>
  </cols>
  <sheetData>
    <row r="1" spans="1:8" ht="15.75" x14ac:dyDescent="0.25">
      <c r="A1" s="20" t="s">
        <v>54</v>
      </c>
      <c r="B1" s="1"/>
      <c r="C1" s="1"/>
      <c r="D1" s="1"/>
      <c r="E1" s="1"/>
    </row>
    <row r="2" spans="1:8" x14ac:dyDescent="0.25">
      <c r="A2" s="20" t="s">
        <v>96</v>
      </c>
      <c r="B2"/>
      <c r="C2"/>
      <c r="D2"/>
      <c r="E2"/>
      <c r="F2"/>
      <c r="G2"/>
      <c r="H2"/>
    </row>
    <row r="3" spans="1:8" x14ac:dyDescent="0.25">
      <c r="A3" s="20" t="s">
        <v>77</v>
      </c>
      <c r="B3"/>
      <c r="C3"/>
      <c r="D3"/>
      <c r="E3"/>
      <c r="F3"/>
      <c r="G3"/>
      <c r="H3"/>
    </row>
    <row r="4" spans="1:8" s="5" customFormat="1" x14ac:dyDescent="0.25">
      <c r="A4"/>
      <c r="B4">
        <v>2013</v>
      </c>
      <c r="C4">
        <v>2014</v>
      </c>
      <c r="D4">
        <v>2015</v>
      </c>
      <c r="E4">
        <v>2016</v>
      </c>
      <c r="F4">
        <v>2017</v>
      </c>
      <c r="G4">
        <v>2018</v>
      </c>
      <c r="H4">
        <v>2019</v>
      </c>
    </row>
    <row r="5" spans="1:8" x14ac:dyDescent="0.25">
      <c r="A5" s="25" t="s">
        <v>97</v>
      </c>
    </row>
    <row r="6" spans="1:8" x14ac:dyDescent="0.25">
      <c r="A6" s="2" t="s">
        <v>40</v>
      </c>
      <c r="B6" s="2">
        <v>2134575668</v>
      </c>
      <c r="C6" s="2">
        <v>2050069657</v>
      </c>
      <c r="D6" s="2">
        <v>1959466078</v>
      </c>
      <c r="E6" s="2">
        <v>1620851766</v>
      </c>
      <c r="F6" s="2">
        <v>2777425454</v>
      </c>
      <c r="G6" s="2">
        <v>3120308265</v>
      </c>
      <c r="H6" s="2">
        <v>3855981087</v>
      </c>
    </row>
    <row r="7" spans="1:8" x14ac:dyDescent="0.25">
      <c r="A7" s="4" t="s">
        <v>41</v>
      </c>
      <c r="B7" s="2">
        <v>-1675509383</v>
      </c>
      <c r="C7" s="2">
        <v>-1843552012</v>
      </c>
      <c r="D7" s="2">
        <v>-1789325888</v>
      </c>
      <c r="E7" s="2">
        <v>-1775979633</v>
      </c>
      <c r="F7" s="2">
        <v>-2095068105</v>
      </c>
      <c r="G7" s="2">
        <v>-2650867492</v>
      </c>
      <c r="H7" s="2">
        <v>-3603381837</v>
      </c>
    </row>
    <row r="8" spans="1:8" x14ac:dyDescent="0.25">
      <c r="A8" s="4" t="s">
        <v>15</v>
      </c>
      <c r="B8" s="2">
        <v>-100807126</v>
      </c>
      <c r="E8" s="2">
        <v>-386697104</v>
      </c>
      <c r="F8" s="2">
        <v>-523758744</v>
      </c>
      <c r="G8" s="2">
        <v>-55179783</v>
      </c>
      <c r="H8" s="2">
        <v>-25307085</v>
      </c>
    </row>
    <row r="9" spans="1:8" x14ac:dyDescent="0.25">
      <c r="A9" s="4" t="s">
        <v>42</v>
      </c>
    </row>
    <row r="10" spans="1:8" x14ac:dyDescent="0.25">
      <c r="A10" s="4" t="s">
        <v>43</v>
      </c>
      <c r="B10" s="2">
        <v>-246881937</v>
      </c>
      <c r="C10" s="2">
        <v>-41283667</v>
      </c>
      <c r="D10" s="2">
        <v>-115911515</v>
      </c>
    </row>
    <row r="11" spans="1:8" x14ac:dyDescent="0.25">
      <c r="A11" s="4" t="s">
        <v>71</v>
      </c>
      <c r="B11" s="2">
        <v>-14435644</v>
      </c>
      <c r="C11" s="2">
        <v>-16439544</v>
      </c>
      <c r="D11" s="2">
        <v>-13858210</v>
      </c>
    </row>
    <row r="12" spans="1:8" x14ac:dyDescent="0.25">
      <c r="A12" s="4" t="s">
        <v>44</v>
      </c>
    </row>
    <row r="13" spans="1:8" x14ac:dyDescent="0.25">
      <c r="A13" s="4" t="s">
        <v>45</v>
      </c>
    </row>
    <row r="14" spans="1:8" x14ac:dyDescent="0.25">
      <c r="A14" s="4" t="s">
        <v>46</v>
      </c>
    </row>
    <row r="15" spans="1:8" x14ac:dyDescent="0.25">
      <c r="A15" s="4" t="s">
        <v>20</v>
      </c>
      <c r="B15" s="2">
        <v>-9641762</v>
      </c>
      <c r="C15" s="2">
        <v>-4586800</v>
      </c>
      <c r="D15" s="2">
        <v>-15926494</v>
      </c>
      <c r="E15" s="2">
        <v>-12350711</v>
      </c>
      <c r="F15" s="2">
        <v>-43897446</v>
      </c>
    </row>
    <row r="16" spans="1:8" ht="15.75" x14ac:dyDescent="0.25">
      <c r="A16" s="28"/>
      <c r="B16" s="15">
        <f t="shared" ref="B16:H16" si="0">SUM(B6:B15)</f>
        <v>87299816</v>
      </c>
      <c r="C16" s="15">
        <f t="shared" si="0"/>
        <v>144207634</v>
      </c>
      <c r="D16" s="15">
        <f t="shared" si="0"/>
        <v>24443971</v>
      </c>
      <c r="E16" s="15">
        <f>SUM(E6:E15)</f>
        <v>-554175682</v>
      </c>
      <c r="F16" s="15">
        <f t="shared" si="0"/>
        <v>114701159</v>
      </c>
      <c r="G16" s="15">
        <f t="shared" si="0"/>
        <v>414260990</v>
      </c>
      <c r="H16" s="15">
        <f t="shared" si="0"/>
        <v>227292165</v>
      </c>
    </row>
    <row r="17" spans="1:8" ht="15.75" x14ac:dyDescent="0.25">
      <c r="A17" s="28"/>
    </row>
    <row r="18" spans="1:8" x14ac:dyDescent="0.25">
      <c r="A18" s="25" t="s">
        <v>98</v>
      </c>
    </row>
    <row r="19" spans="1:8" x14ac:dyDescent="0.25">
      <c r="A19" s="16" t="s">
        <v>8</v>
      </c>
      <c r="B19" s="2">
        <v>-32113673</v>
      </c>
      <c r="C19" s="2">
        <v>-136258378</v>
      </c>
      <c r="D19" s="2">
        <v>-104068253</v>
      </c>
      <c r="E19" s="2">
        <v>-64527584</v>
      </c>
      <c r="F19" s="2">
        <v>-436204027</v>
      </c>
      <c r="G19" s="2">
        <v>-170558113</v>
      </c>
      <c r="H19" s="2">
        <v>-55980382</v>
      </c>
    </row>
    <row r="20" spans="1:8" x14ac:dyDescent="0.25">
      <c r="A20" s="16" t="s">
        <v>47</v>
      </c>
      <c r="D20" s="2">
        <v>5885000</v>
      </c>
    </row>
    <row r="21" spans="1:8" x14ac:dyDescent="0.25">
      <c r="A21" s="16" t="s">
        <v>48</v>
      </c>
    </row>
    <row r="22" spans="1:8" x14ac:dyDescent="0.25">
      <c r="A22" s="16" t="s">
        <v>69</v>
      </c>
      <c r="D22" s="2">
        <v>1304390</v>
      </c>
      <c r="E22" s="2">
        <v>-266750000</v>
      </c>
      <c r="F22" s="2">
        <v>-7500000</v>
      </c>
    </row>
    <row r="23" spans="1:8" x14ac:dyDescent="0.25">
      <c r="A23" s="16" t="s">
        <v>51</v>
      </c>
    </row>
    <row r="24" spans="1:8" s="29" customFormat="1" x14ac:dyDescent="0.25">
      <c r="A24" s="29" t="s">
        <v>108</v>
      </c>
      <c r="H24" s="29">
        <v>250000000</v>
      </c>
    </row>
    <row r="25" spans="1:8" x14ac:dyDescent="0.25">
      <c r="A25" s="16" t="s">
        <v>12</v>
      </c>
      <c r="B25" s="2">
        <v>-50257468</v>
      </c>
      <c r="C25" s="2">
        <v>-59393086</v>
      </c>
      <c r="E25" s="2">
        <v>-435770467</v>
      </c>
      <c r="G25" s="2">
        <v>-79553224</v>
      </c>
      <c r="H25" s="2">
        <v>-76393717</v>
      </c>
    </row>
    <row r="26" spans="1:8" x14ac:dyDescent="0.25">
      <c r="A26" s="27"/>
      <c r="B26" s="15">
        <f t="shared" ref="B26:H26" si="1">SUM(B19:B25)</f>
        <v>-82371141</v>
      </c>
      <c r="C26" s="15">
        <f t="shared" si="1"/>
        <v>-195651464</v>
      </c>
      <c r="D26" s="15">
        <f t="shared" si="1"/>
        <v>-96878863</v>
      </c>
      <c r="E26" s="15">
        <f t="shared" si="1"/>
        <v>-767048051</v>
      </c>
      <c r="F26" s="15">
        <f t="shared" si="1"/>
        <v>-443704027</v>
      </c>
      <c r="G26" s="15">
        <f t="shared" si="1"/>
        <v>-250111337</v>
      </c>
      <c r="H26" s="15">
        <f t="shared" si="1"/>
        <v>117625901</v>
      </c>
    </row>
    <row r="27" spans="1:8" x14ac:dyDescent="0.25">
      <c r="A27"/>
    </row>
    <row r="28" spans="1:8" x14ac:dyDescent="0.25">
      <c r="A28" s="25" t="s">
        <v>99</v>
      </c>
    </row>
    <row r="29" spans="1:8" x14ac:dyDescent="0.25">
      <c r="A29" s="4" t="s">
        <v>74</v>
      </c>
      <c r="B29" s="4"/>
      <c r="C29" s="4"/>
      <c r="D29" s="4">
        <v>-120430692</v>
      </c>
      <c r="E29" s="4"/>
      <c r="F29" s="4">
        <v>-25400408</v>
      </c>
      <c r="H29" s="4">
        <v>-94163842</v>
      </c>
    </row>
    <row r="30" spans="1:8" x14ac:dyDescent="0.25">
      <c r="A30" s="4" t="s">
        <v>49</v>
      </c>
      <c r="B30" s="4">
        <v>-36761155</v>
      </c>
      <c r="C30" s="4"/>
      <c r="D30" s="4"/>
      <c r="E30" s="4"/>
      <c r="F30" s="4"/>
      <c r="G30" s="4"/>
      <c r="H30" s="4"/>
    </row>
    <row r="31" spans="1:8" x14ac:dyDescent="0.25">
      <c r="A31" s="4" t="s">
        <v>72</v>
      </c>
      <c r="B31" s="4"/>
      <c r="C31" s="4">
        <v>201784692</v>
      </c>
      <c r="D31" s="4"/>
      <c r="E31" s="4"/>
      <c r="F31" s="4">
        <v>570861881</v>
      </c>
      <c r="G31" s="4">
        <v>62765529</v>
      </c>
      <c r="H31" s="4">
        <v>327759399</v>
      </c>
    </row>
    <row r="32" spans="1:8" x14ac:dyDescent="0.25">
      <c r="A32" s="4" t="s">
        <v>75</v>
      </c>
      <c r="B32" s="4"/>
      <c r="C32" s="4">
        <v>110167729</v>
      </c>
      <c r="D32" s="4"/>
      <c r="E32" s="4">
        <v>307368716</v>
      </c>
      <c r="F32" s="4"/>
      <c r="G32" s="4">
        <v>26663617</v>
      </c>
      <c r="H32" s="4"/>
    </row>
    <row r="33" spans="1:8" x14ac:dyDescent="0.25">
      <c r="A33" s="4" t="s">
        <v>73</v>
      </c>
      <c r="B33" s="4">
        <v>-19019246</v>
      </c>
      <c r="C33" s="4">
        <v>-50108448</v>
      </c>
      <c r="D33" s="4">
        <v>-436194168</v>
      </c>
      <c r="E33" s="4">
        <v>-211830212</v>
      </c>
      <c r="F33" s="4"/>
      <c r="G33" s="4"/>
      <c r="H33" s="4"/>
    </row>
    <row r="34" spans="1:8" x14ac:dyDescent="0.25">
      <c r="A34" s="4" t="s">
        <v>70</v>
      </c>
      <c r="B34" s="4"/>
      <c r="C34" s="4">
        <v>-208901977</v>
      </c>
      <c r="D34" s="4">
        <v>-64704342</v>
      </c>
      <c r="E34" s="4">
        <v>-137054943</v>
      </c>
      <c r="F34" s="4">
        <v>-152400141</v>
      </c>
      <c r="G34" s="4"/>
      <c r="H34" s="4"/>
    </row>
    <row r="35" spans="1:8" x14ac:dyDescent="0.25">
      <c r="A35" s="4" t="s">
        <v>53</v>
      </c>
      <c r="B35" s="4">
        <v>13000000</v>
      </c>
      <c r="C35" s="4"/>
      <c r="D35" s="4">
        <v>685175000</v>
      </c>
      <c r="E35" s="4">
        <v>1415325000</v>
      </c>
      <c r="F35" s="4"/>
      <c r="G35" s="4"/>
      <c r="H35" s="4"/>
    </row>
    <row r="36" spans="1:8" x14ac:dyDescent="0.25">
      <c r="A36" s="4" t="s">
        <v>50</v>
      </c>
      <c r="B36" s="4"/>
      <c r="C36" s="4"/>
      <c r="D36" s="4"/>
      <c r="E36" s="4"/>
      <c r="F36" s="4"/>
      <c r="G36" s="4"/>
      <c r="H36" s="4"/>
    </row>
    <row r="37" spans="1:8" x14ac:dyDescent="0.25">
      <c r="A37" s="4" t="s">
        <v>52</v>
      </c>
      <c r="B37" s="4"/>
      <c r="C37" s="4"/>
      <c r="D37" s="4"/>
      <c r="E37" s="4"/>
      <c r="F37" s="4"/>
      <c r="G37" s="4">
        <v>-213834712</v>
      </c>
      <c r="H37" s="4">
        <v>-232215314</v>
      </c>
    </row>
    <row r="38" spans="1:8" x14ac:dyDescent="0.25">
      <c r="A38" s="27"/>
      <c r="B38" s="17">
        <f t="shared" ref="B38:H38" si="2">SUM(B29:B37)</f>
        <v>-42780401</v>
      </c>
      <c r="C38" s="17">
        <f t="shared" si="2"/>
        <v>52941996</v>
      </c>
      <c r="D38" s="17">
        <f t="shared" si="2"/>
        <v>63845798</v>
      </c>
      <c r="E38" s="17">
        <f t="shared" si="2"/>
        <v>1373808561</v>
      </c>
      <c r="F38" s="17">
        <f t="shared" si="2"/>
        <v>393061332</v>
      </c>
      <c r="G38" s="17">
        <f>SUM(G30:G37)</f>
        <v>-124405566</v>
      </c>
      <c r="H38" s="17">
        <f t="shared" si="2"/>
        <v>1380243</v>
      </c>
    </row>
    <row r="39" spans="1:8" x14ac:dyDescent="0.25">
      <c r="A39"/>
    </row>
    <row r="40" spans="1:8" x14ac:dyDescent="0.25">
      <c r="A40" s="27" t="s">
        <v>100</v>
      </c>
      <c r="B40" s="3">
        <f t="shared" ref="B40:H40" si="3">SUM(B38,B26,B16)</f>
        <v>-37851726</v>
      </c>
      <c r="C40" s="3">
        <f t="shared" si="3"/>
        <v>1498166</v>
      </c>
      <c r="D40" s="3">
        <f t="shared" si="3"/>
        <v>-8589094</v>
      </c>
      <c r="E40" s="3">
        <f t="shared" si="3"/>
        <v>52584828</v>
      </c>
      <c r="F40" s="3">
        <f t="shared" si="3"/>
        <v>64058464</v>
      </c>
      <c r="G40" s="3">
        <f t="shared" si="3"/>
        <v>39744087</v>
      </c>
      <c r="H40" s="3">
        <f t="shared" si="3"/>
        <v>346298309</v>
      </c>
    </row>
    <row r="41" spans="1:8" x14ac:dyDescent="0.25">
      <c r="A41" s="26" t="s">
        <v>101</v>
      </c>
      <c r="B41" s="2">
        <v>60523469</v>
      </c>
      <c r="C41" s="2">
        <v>22671743</v>
      </c>
      <c r="D41" s="4">
        <v>24169909</v>
      </c>
      <c r="E41" s="2">
        <v>15580815</v>
      </c>
      <c r="F41" s="2">
        <v>68165644</v>
      </c>
      <c r="G41" s="2">
        <v>132224109</v>
      </c>
      <c r="H41" s="2">
        <v>171968195</v>
      </c>
    </row>
    <row r="42" spans="1:8" x14ac:dyDescent="0.25">
      <c r="A42" s="25" t="s">
        <v>102</v>
      </c>
      <c r="B42" s="3">
        <f t="shared" ref="B42:H42" si="4">SUM(B40:B41)</f>
        <v>22671743</v>
      </c>
      <c r="C42" s="3">
        <f t="shared" si="4"/>
        <v>24169909</v>
      </c>
      <c r="D42" s="3">
        <f t="shared" si="4"/>
        <v>15580815</v>
      </c>
      <c r="E42" s="3">
        <f t="shared" si="4"/>
        <v>68165643</v>
      </c>
      <c r="F42" s="3">
        <f t="shared" si="4"/>
        <v>132224108</v>
      </c>
      <c r="G42" s="3">
        <f t="shared" si="4"/>
        <v>171968196</v>
      </c>
      <c r="H42" s="3">
        <f t="shared" si="4"/>
        <v>518266504</v>
      </c>
    </row>
    <row r="43" spans="1:8" x14ac:dyDescent="0.25">
      <c r="A43"/>
      <c r="B43" s="3"/>
      <c r="C43" s="3"/>
      <c r="D43" s="3"/>
      <c r="E43" s="3"/>
      <c r="F43" s="3"/>
      <c r="G43" s="3"/>
      <c r="H43" s="3"/>
    </row>
    <row r="44" spans="1:8" s="7" customFormat="1" x14ac:dyDescent="0.25">
      <c r="A44" s="25" t="s">
        <v>103</v>
      </c>
      <c r="B44" s="6">
        <f>B16/('1'!B46/10)</f>
        <v>13.02982328358209</v>
      </c>
      <c r="C44" s="6">
        <f>C16/('1'!C46/10)</f>
        <v>14.493229547738693</v>
      </c>
      <c r="D44" s="6">
        <f>D16/('1'!D46/10)</f>
        <v>2.4566805025125626</v>
      </c>
      <c r="E44" s="6">
        <f>E16/('1'!E46/10)</f>
        <v>-2.5189803727272726</v>
      </c>
      <c r="F44" s="6">
        <f>F16/('1'!F46/10)</f>
        <v>0.52136890454545459</v>
      </c>
      <c r="G44" s="6">
        <f>G16/('1'!G46/10)</f>
        <v>1.8830045</v>
      </c>
      <c r="H44" s="6">
        <f>H16/('1'!H46/10)</f>
        <v>0.92772312244897959</v>
      </c>
    </row>
    <row r="45" spans="1:8" x14ac:dyDescent="0.25">
      <c r="A45" s="25" t="s">
        <v>104</v>
      </c>
      <c r="B45" s="2">
        <f>'1'!B46/10</f>
        <v>6700000</v>
      </c>
      <c r="C45" s="2">
        <f>'1'!C46/10</f>
        <v>9950000</v>
      </c>
      <c r="D45" s="2">
        <f>'1'!D46/10</f>
        <v>9950000</v>
      </c>
      <c r="E45" s="2">
        <f>'1'!E46/10</f>
        <v>220000000</v>
      </c>
      <c r="F45" s="2">
        <f>'1'!F46/10</f>
        <v>220000000</v>
      </c>
      <c r="G45" s="2">
        <f>'1'!G46/10</f>
        <v>220000000</v>
      </c>
      <c r="H45" s="2">
        <f>'1'!H46/10</f>
        <v>245000000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8" sqref="B18"/>
    </sheetView>
  </sheetViews>
  <sheetFormatPr defaultRowHeight="15" x14ac:dyDescent="0.25"/>
  <cols>
    <col min="1" max="1" width="31.28515625" bestFit="1" customWidth="1"/>
    <col min="2" max="3" width="16.5703125" customWidth="1"/>
  </cols>
  <sheetData>
    <row r="1" spans="1:8" s="2" customFormat="1" ht="15.75" x14ac:dyDescent="0.25">
      <c r="A1" s="20" t="s">
        <v>54</v>
      </c>
      <c r="B1" s="1"/>
      <c r="C1" s="1"/>
      <c r="D1" s="1"/>
      <c r="E1" s="1"/>
    </row>
    <row r="2" spans="1:8" s="2" customFormat="1" x14ac:dyDescent="0.25">
      <c r="A2" s="20" t="s">
        <v>76</v>
      </c>
      <c r="B2"/>
      <c r="C2"/>
      <c r="D2"/>
      <c r="E2"/>
      <c r="F2"/>
      <c r="G2"/>
      <c r="H2"/>
    </row>
    <row r="3" spans="1:8" s="2" customFormat="1" x14ac:dyDescent="0.25">
      <c r="A3" s="20" t="s">
        <v>77</v>
      </c>
      <c r="B3"/>
      <c r="C3"/>
      <c r="D3"/>
      <c r="E3"/>
      <c r="F3"/>
      <c r="G3"/>
      <c r="H3"/>
    </row>
    <row r="4" spans="1:8" s="5" customFormat="1" x14ac:dyDescent="0.25">
      <c r="A4"/>
      <c r="B4">
        <v>2013</v>
      </c>
      <c r="C4">
        <v>2014</v>
      </c>
      <c r="D4">
        <v>2015</v>
      </c>
      <c r="E4">
        <v>2016</v>
      </c>
      <c r="F4">
        <v>2017</v>
      </c>
      <c r="G4">
        <v>2018</v>
      </c>
    </row>
    <row r="5" spans="1:8" x14ac:dyDescent="0.25">
      <c r="A5" t="s">
        <v>105</v>
      </c>
      <c r="B5" s="18">
        <f>'2'!B28/'1'!B22</f>
        <v>9.3689204685728413E-3</v>
      </c>
      <c r="C5" s="18">
        <f>'2'!C28/'1'!C22</f>
        <v>1.0608330396550068E-2</v>
      </c>
      <c r="D5" s="18">
        <f>'2'!D28/'1'!D22</f>
        <v>4.0292328391539371E-3</v>
      </c>
      <c r="E5" s="18">
        <f>'2'!E28/'1'!E22</f>
        <v>1.9012346084634601E-2</v>
      </c>
      <c r="F5" s="18">
        <f>'2'!F28/'1'!F22</f>
        <v>4.347368135469161E-2</v>
      </c>
    </row>
    <row r="6" spans="1:8" x14ac:dyDescent="0.25">
      <c r="A6" t="s">
        <v>106</v>
      </c>
      <c r="B6" s="18">
        <f>'2'!B28/'1'!B45</f>
        <v>3.5051718541735923E-2</v>
      </c>
      <c r="C6" s="18">
        <f>'2'!C28/'1'!C45</f>
        <v>4.1425188461600773E-2</v>
      </c>
      <c r="D6" s="18">
        <f>'2'!D28/'1'!D45</f>
        <v>9.2847646426281634E-3</v>
      </c>
      <c r="E6" s="18">
        <f>'2'!E28/'1'!E45</f>
        <v>3.0315364382437465E-2</v>
      </c>
      <c r="F6" s="18">
        <f>'2'!F28/'1'!F45</f>
        <v>7.7613824488234812E-2</v>
      </c>
    </row>
    <row r="7" spans="1:8" x14ac:dyDescent="0.25">
      <c r="A7" t="s">
        <v>57</v>
      </c>
      <c r="B7" s="18">
        <f>'1'!B27/'1'!B45</f>
        <v>7.2915532444487702E-2</v>
      </c>
      <c r="C7" s="18">
        <f>'1'!C27/'1'!C45</f>
        <v>0.37062499920549163</v>
      </c>
      <c r="D7" s="18">
        <f>'1'!D27/'1'!D45</f>
        <v>9.9003486279161876E-2</v>
      </c>
      <c r="E7" s="18">
        <f>'1'!E27/'1'!E45</f>
        <v>0.15450738527263053</v>
      </c>
      <c r="F7" s="18">
        <f>'1'!F27/'1'!F45</f>
        <v>0.11638840200819139</v>
      </c>
    </row>
    <row r="8" spans="1:8" x14ac:dyDescent="0.25">
      <c r="A8" t="s">
        <v>58</v>
      </c>
      <c r="B8" s="19">
        <f>'1'!B12/'1'!B30</f>
        <v>0.7666034623344391</v>
      </c>
      <c r="C8" s="19">
        <f>'1'!C12/'1'!C30</f>
        <v>0.81293269186946393</v>
      </c>
      <c r="D8" s="19">
        <f>'1'!D12/'1'!D30</f>
        <v>1.2287283043919024</v>
      </c>
      <c r="E8" s="19">
        <f>'1'!E12/'1'!E30</f>
        <v>2.3236717911596458</v>
      </c>
      <c r="F8" s="19">
        <f>'1'!F12/'1'!F30</f>
        <v>1.6574973573617429</v>
      </c>
    </row>
    <row r="9" spans="1:8" x14ac:dyDescent="0.25">
      <c r="A9" t="s">
        <v>59</v>
      </c>
      <c r="B9" s="18">
        <f>'2'!B28/'2'!B5</f>
        <v>1.071472047007797E-2</v>
      </c>
      <c r="C9" s="18">
        <f>'2'!C28/'2'!C5</f>
        <v>1.3207256378766118E-2</v>
      </c>
      <c r="D9" s="18">
        <f>'2'!D28/'2'!D5</f>
        <v>5.6109295733564419E-3</v>
      </c>
      <c r="E9" s="18">
        <f>'2'!E28/'2'!E5</f>
        <v>5.2494332072218243E-2</v>
      </c>
      <c r="F9" s="18">
        <f>'2'!F28/'2'!F5</f>
        <v>8.8242189119099271E-2</v>
      </c>
    </row>
    <row r="10" spans="1:8" x14ac:dyDescent="0.25">
      <c r="A10" t="s">
        <v>60</v>
      </c>
      <c r="B10" s="18">
        <f>'2'!B15/'2'!B5</f>
        <v>0.13153295244640753</v>
      </c>
      <c r="C10" s="18">
        <f>'2'!C15/'2'!C5</f>
        <v>0.13586214446980427</v>
      </c>
      <c r="D10" s="18">
        <f>'2'!D15/'2'!D5</f>
        <v>0.17074356450645897</v>
      </c>
      <c r="E10" s="18">
        <f>'2'!E15/'2'!E5</f>
        <v>0.1633368745858674</v>
      </c>
      <c r="F10" s="18">
        <f>'2'!F15/'2'!F5</f>
        <v>0.15981848795948478</v>
      </c>
    </row>
    <row r="11" spans="1:8" x14ac:dyDescent="0.25">
      <c r="A11" t="s">
        <v>107</v>
      </c>
      <c r="B11" s="18">
        <f>'2'!B28/('1'!B45+'1'!B27)</f>
        <v>3.2669597448995349E-2</v>
      </c>
      <c r="C11" s="18">
        <f>'2'!C28/('1'!C45+'1'!C27)</f>
        <v>3.022357573049788E-2</v>
      </c>
      <c r="D11" s="18">
        <f>'2'!D28/('1'!D45+'1'!D27)</f>
        <v>8.4483486709064966E-3</v>
      </c>
      <c r="E11" s="18">
        <f>'2'!E28/('1'!E45+'1'!E27)</f>
        <v>2.6258268045014421E-2</v>
      </c>
      <c r="F11" s="18">
        <f>'2'!F28/('1'!F45+'1'!F27)</f>
        <v>6.9522241854735184E-2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Barua</dc:creator>
  <cp:lastModifiedBy>Anik</cp:lastModifiedBy>
  <dcterms:created xsi:type="dcterms:W3CDTF">2017-04-17T04:07:28Z</dcterms:created>
  <dcterms:modified xsi:type="dcterms:W3CDTF">2020-04-11T14:45:13Z</dcterms:modified>
</cp:coreProperties>
</file>