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Annual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RxfmSTMYoPWTr1/fjk+wcfk7LXg=="/>
    </ext>
  </extLst>
</workbook>
</file>

<file path=xl/calcChain.xml><?xml version="1.0" encoding="utf-8"?>
<calcChain xmlns="http://schemas.openxmlformats.org/spreadsheetml/2006/main">
  <c r="G8" i="4" l="1"/>
  <c r="F8" i="4"/>
  <c r="C8" i="4"/>
  <c r="B8" i="4"/>
  <c r="I37" i="3"/>
  <c r="H37" i="3"/>
  <c r="G37" i="3"/>
  <c r="F37" i="3"/>
  <c r="E37" i="3"/>
  <c r="D37" i="3"/>
  <c r="C37" i="3"/>
  <c r="B37" i="3"/>
  <c r="I30" i="3"/>
  <c r="H30" i="3"/>
  <c r="G30" i="3"/>
  <c r="F30" i="3"/>
  <c r="E30" i="3"/>
  <c r="D30" i="3"/>
  <c r="C30" i="3"/>
  <c r="B30" i="3"/>
  <c r="I19" i="3"/>
  <c r="H19" i="3"/>
  <c r="G19" i="3"/>
  <c r="F19" i="3"/>
  <c r="E19" i="3"/>
  <c r="D19" i="3"/>
  <c r="C19" i="3"/>
  <c r="B19" i="3"/>
  <c r="I10" i="3"/>
  <c r="I36" i="3" s="1"/>
  <c r="H10" i="3"/>
  <c r="H36" i="3" s="1"/>
  <c r="G10" i="3"/>
  <c r="F10" i="3"/>
  <c r="F36" i="3" s="1"/>
  <c r="E10" i="3"/>
  <c r="E36" i="3" s="1"/>
  <c r="D10" i="3"/>
  <c r="D36" i="3" s="1"/>
  <c r="C10" i="3"/>
  <c r="C36" i="3" s="1"/>
  <c r="B10" i="3"/>
  <c r="B36" i="3" s="1"/>
  <c r="I25" i="2"/>
  <c r="H25" i="2"/>
  <c r="G25" i="2"/>
  <c r="F25" i="2"/>
  <c r="E25" i="2"/>
  <c r="D25" i="2"/>
  <c r="C25" i="2"/>
  <c r="B25" i="2"/>
  <c r="G19" i="2"/>
  <c r="F19" i="2"/>
  <c r="E19" i="2"/>
  <c r="D19" i="2"/>
  <c r="C19" i="2"/>
  <c r="B19" i="2"/>
  <c r="I10" i="2"/>
  <c r="I15" i="2" s="1"/>
  <c r="I17" i="2" s="1"/>
  <c r="I22" i="2" s="1"/>
  <c r="I24" i="2" s="1"/>
  <c r="I7" i="2"/>
  <c r="H7" i="2"/>
  <c r="H10" i="2" s="1"/>
  <c r="G7" i="2"/>
  <c r="G10" i="2" s="1"/>
  <c r="F7" i="2"/>
  <c r="F10" i="2" s="1"/>
  <c r="E7" i="2"/>
  <c r="E10" i="2" s="1"/>
  <c r="D7" i="2"/>
  <c r="D10" i="2" s="1"/>
  <c r="C7" i="2"/>
  <c r="C10" i="2" s="1"/>
  <c r="B7" i="2"/>
  <c r="B10" i="2" s="1"/>
  <c r="I39" i="1"/>
  <c r="I47" i="1" s="1"/>
  <c r="H39" i="1"/>
  <c r="H7" i="4" s="1"/>
  <c r="G39" i="1"/>
  <c r="G7" i="4" s="1"/>
  <c r="F39" i="1"/>
  <c r="F7" i="4" s="1"/>
  <c r="E39" i="1"/>
  <c r="E7" i="4" s="1"/>
  <c r="D39" i="1"/>
  <c r="D7" i="4" s="1"/>
  <c r="C39" i="1"/>
  <c r="C7" i="4" s="1"/>
  <c r="B39" i="1"/>
  <c r="B7" i="4" s="1"/>
  <c r="I28" i="1"/>
  <c r="H28" i="1"/>
  <c r="G28" i="1"/>
  <c r="F28" i="1"/>
  <c r="E28" i="1"/>
  <c r="D28" i="1"/>
  <c r="C28" i="1"/>
  <c r="B28" i="1"/>
  <c r="I23" i="1"/>
  <c r="I37" i="1" s="1"/>
  <c r="H23" i="1"/>
  <c r="H37" i="1" s="1"/>
  <c r="G23" i="1"/>
  <c r="G37" i="1" s="1"/>
  <c r="F23" i="1"/>
  <c r="F37" i="1" s="1"/>
  <c r="E23" i="1"/>
  <c r="E37" i="1" s="1"/>
  <c r="D23" i="1"/>
  <c r="D37" i="1" s="1"/>
  <c r="C23" i="1"/>
  <c r="C37" i="1" s="1"/>
  <c r="B23" i="1"/>
  <c r="B37" i="1" s="1"/>
  <c r="I12" i="1"/>
  <c r="H12" i="1"/>
  <c r="H8" i="4" s="1"/>
  <c r="G12" i="1"/>
  <c r="F12" i="1"/>
  <c r="E12" i="1"/>
  <c r="E8" i="4" s="1"/>
  <c r="D12" i="1"/>
  <c r="D8" i="4" s="1"/>
  <c r="C12" i="1"/>
  <c r="B12" i="1"/>
  <c r="I6" i="1"/>
  <c r="I19" i="1" s="1"/>
  <c r="H6" i="1"/>
  <c r="H19" i="1" s="1"/>
  <c r="G6" i="1"/>
  <c r="G19" i="1" s="1"/>
  <c r="F6" i="1"/>
  <c r="F19" i="1" s="1"/>
  <c r="E6" i="1"/>
  <c r="E19" i="1" s="1"/>
  <c r="D6" i="1"/>
  <c r="D19" i="1" s="1"/>
  <c r="C6" i="1"/>
  <c r="C19" i="1" s="1"/>
  <c r="B6" i="1"/>
  <c r="B19" i="1" s="1"/>
  <c r="E10" i="4" l="1"/>
  <c r="E15" i="2"/>
  <c r="E17" i="2" s="1"/>
  <c r="E22" i="2" s="1"/>
  <c r="E45" i="1"/>
  <c r="E47" i="1"/>
  <c r="C10" i="4"/>
  <c r="C15" i="2"/>
  <c r="C17" i="2" s="1"/>
  <c r="C22" i="2" s="1"/>
  <c r="G10" i="4"/>
  <c r="G15" i="2"/>
  <c r="G17" i="2" s="1"/>
  <c r="G22" i="2" s="1"/>
  <c r="G36" i="3"/>
  <c r="G32" i="3"/>
  <c r="G34" i="3" s="1"/>
  <c r="H45" i="1"/>
  <c r="H47" i="1"/>
  <c r="D15" i="2"/>
  <c r="D17" i="2" s="1"/>
  <c r="D22" i="2" s="1"/>
  <c r="D10" i="4"/>
  <c r="H15" i="2"/>
  <c r="H17" i="2" s="1"/>
  <c r="H22" i="2" s="1"/>
  <c r="H10" i="4"/>
  <c r="I45" i="1"/>
  <c r="D45" i="1"/>
  <c r="D47" i="1"/>
  <c r="B10" i="4"/>
  <c r="B15" i="2"/>
  <c r="B17" i="2" s="1"/>
  <c r="B22" i="2" s="1"/>
  <c r="F10" i="4"/>
  <c r="F15" i="2"/>
  <c r="F17" i="2" s="1"/>
  <c r="F22" i="2" s="1"/>
  <c r="C32" i="3"/>
  <c r="C34" i="3" s="1"/>
  <c r="B45" i="1"/>
  <c r="F45" i="1"/>
  <c r="B47" i="1"/>
  <c r="F47" i="1"/>
  <c r="D32" i="3"/>
  <c r="D34" i="3" s="1"/>
  <c r="H32" i="3"/>
  <c r="H34" i="3" s="1"/>
  <c r="C45" i="1"/>
  <c r="G45" i="1"/>
  <c r="C47" i="1"/>
  <c r="G47" i="1"/>
  <c r="E32" i="3"/>
  <c r="E34" i="3" s="1"/>
  <c r="I32" i="3"/>
  <c r="I34" i="3" s="1"/>
  <c r="B32" i="3"/>
  <c r="B34" i="3" s="1"/>
  <c r="F32" i="3"/>
  <c r="F34" i="3" s="1"/>
  <c r="F9" i="4" l="1"/>
  <c r="F5" i="4"/>
  <c r="F24" i="2"/>
  <c r="F6" i="4"/>
  <c r="F11" i="4"/>
  <c r="G6" i="4"/>
  <c r="G11" i="4"/>
  <c r="G9" i="4"/>
  <c r="G5" i="4"/>
  <c r="G24" i="2"/>
  <c r="H11" i="4"/>
  <c r="H9" i="4"/>
  <c r="H5" i="4"/>
  <c r="H24" i="2"/>
  <c r="H6" i="4"/>
  <c r="C6" i="4"/>
  <c r="C11" i="4"/>
  <c r="C9" i="4"/>
  <c r="C5" i="4"/>
  <c r="C24" i="2"/>
  <c r="E9" i="4"/>
  <c r="E5" i="4"/>
  <c r="E24" i="2"/>
  <c r="E6" i="4"/>
  <c r="E11" i="4"/>
  <c r="B9" i="4"/>
  <c r="B5" i="4"/>
  <c r="B24" i="2"/>
  <c r="B6" i="4"/>
  <c r="B11" i="4"/>
  <c r="D11" i="4"/>
  <c r="D9" i="4"/>
  <c r="D5" i="4"/>
  <c r="D24" i="2"/>
  <c r="D6" i="4"/>
</calcChain>
</file>

<file path=xl/sharedStrings.xml><?xml version="1.0" encoding="utf-8"?>
<sst xmlns="http://schemas.openxmlformats.org/spreadsheetml/2006/main" count="95" uniqueCount="88">
  <si>
    <t>SAFCO SPINNING MILLS LIMITED</t>
  </si>
  <si>
    <t>Cash Flow Statement</t>
  </si>
  <si>
    <t>Income Statement</t>
  </si>
  <si>
    <t>Balance Sheet</t>
  </si>
  <si>
    <t>As at year end</t>
  </si>
  <si>
    <t>Net Revenues</t>
  </si>
  <si>
    <t>Net Cash Flows - Operating Activities</t>
  </si>
  <si>
    <t>ASSETS</t>
  </si>
  <si>
    <t>Collection from turnover</t>
  </si>
  <si>
    <t>NON CURRENT ASSETS</t>
  </si>
  <si>
    <t>Payment to suppliers, employees and other expenses</t>
  </si>
  <si>
    <t>Cost of goods sold</t>
  </si>
  <si>
    <t>Income Tax paid</t>
  </si>
  <si>
    <t>Pyament for cost of expenses</t>
  </si>
  <si>
    <t>Gross Profit</t>
  </si>
  <si>
    <t>Property,Plant  and  Equipment</t>
  </si>
  <si>
    <t>Intangible Assets</t>
  </si>
  <si>
    <t>Capital Work-in-Progress</t>
  </si>
  <si>
    <t>Net Cash Flows - Investment Activities</t>
  </si>
  <si>
    <t>Acquisition of property,plant and equipment</t>
  </si>
  <si>
    <t>Operating Incomes/Expenses</t>
  </si>
  <si>
    <t>Machine under installation</t>
  </si>
  <si>
    <t>Advance against fixed asset</t>
  </si>
  <si>
    <t>Investment in FDR</t>
  </si>
  <si>
    <t>Operating Profit</t>
  </si>
  <si>
    <t>Capital Work in Progress</t>
  </si>
  <si>
    <t>Loan to sister concern</t>
  </si>
  <si>
    <t>Machinery unedr installation</t>
  </si>
  <si>
    <t>CURRENT ASSETS</t>
  </si>
  <si>
    <t>Non-Operating Income/(Expenses)</t>
  </si>
  <si>
    <t>Net Cash Flows - Financing Activities</t>
  </si>
  <si>
    <t>Financial expenses paid</t>
  </si>
  <si>
    <t>Inventories</t>
  </si>
  <si>
    <t>Loan from sister concern</t>
  </si>
  <si>
    <t>Financial Expenses</t>
  </si>
  <si>
    <t>Lease liability received/repaid -net</t>
  </si>
  <si>
    <t>Term Loan Receipt</t>
  </si>
  <si>
    <t>Trade debtors</t>
  </si>
  <si>
    <t>Bank loan &amp; overdraft received / repaid</t>
  </si>
  <si>
    <t>Non operating income/loss</t>
  </si>
  <si>
    <t>NRB term loan receipt</t>
  </si>
  <si>
    <t>Overdraft from JBL</t>
  </si>
  <si>
    <t>Directors loans received/repaid</t>
  </si>
  <si>
    <t>Advance, deposits &amp; prepayments</t>
  </si>
  <si>
    <t>Profit Before contribution to WPPF</t>
  </si>
  <si>
    <t>Cash &amp; Cash equivalent</t>
  </si>
  <si>
    <t>Net Change in Cash Flows</t>
  </si>
  <si>
    <t>Contribution to WPPF</t>
  </si>
  <si>
    <t>Profit Before Taxation</t>
  </si>
  <si>
    <t>Cash and Cash Equivalents at Beginning Period</t>
  </si>
  <si>
    <t>Cash and Cash Equivalents at End of Period</t>
  </si>
  <si>
    <t>Provision for Taxation</t>
  </si>
  <si>
    <t>Net Operating Cash Flow Per Share</t>
  </si>
  <si>
    <t>Liabilities and Capital</t>
  </si>
  <si>
    <t>Liabilities</t>
  </si>
  <si>
    <t>Current</t>
  </si>
  <si>
    <t>Non Current Liabilities</t>
  </si>
  <si>
    <t>Shares to Calculate NOCFPS</t>
  </si>
  <si>
    <t>Deferred</t>
  </si>
  <si>
    <t>Lease liability</t>
  </si>
  <si>
    <t>Net Profit</t>
  </si>
  <si>
    <t>Term loan</t>
  </si>
  <si>
    <t>Deferred tax liability</t>
  </si>
  <si>
    <t>Current Liabilities</t>
  </si>
  <si>
    <t>Earnings per share (par value Taka 10)</t>
  </si>
  <si>
    <t>Bank loan and overdraft</t>
  </si>
  <si>
    <t>Current portion of term loan</t>
  </si>
  <si>
    <t>Short term loan(lease finance)</t>
  </si>
  <si>
    <t>Bill Accepted Liability</t>
  </si>
  <si>
    <t>Directors loan</t>
  </si>
  <si>
    <t>Ratio</t>
  </si>
  <si>
    <t>Liabilities for expesnes and other finance</t>
  </si>
  <si>
    <t>Return on Asset (ROA)</t>
  </si>
  <si>
    <t>Provision for tax</t>
  </si>
  <si>
    <t>Shares to Calculate EPS</t>
  </si>
  <si>
    <t>Shareholders’ Equity</t>
  </si>
  <si>
    <t>Return on Equity (ROE)</t>
  </si>
  <si>
    <t>Share capital</t>
  </si>
  <si>
    <t>General reserve</t>
  </si>
  <si>
    <t>Revaluation reserve</t>
  </si>
  <si>
    <t>Retained earnings</t>
  </si>
  <si>
    <t>Debt to Equity</t>
  </si>
  <si>
    <t>Net assets value per share</t>
  </si>
  <si>
    <t>Current Ratio</t>
  </si>
  <si>
    <t>Shares to calculate NAVPS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</si>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</sst>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%"/>
  </numFmts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name val="Arial"/>
    </font>
    <font>
      <sz val="11"/>
      <color theme="1"/>
      <name val="Arial"/>
    </font>
    <font>
      <b/>
      <sz val="11"/>
      <color rgb="FF000000"/>
      <name val="Arial"/>
    </font>
    <font>
      <b/>
      <sz val="12"/>
      <color theme="1"/>
      <name val="Calibri"/>
    </font>
    <font>
      <b/>
      <sz val="11"/>
      <color theme="1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1" fontId="3" fillId="0" borderId="0" xfId="0" applyNumberFormat="1" applyFont="1"/>
    <xf numFmtId="41" fontId="4" fillId="0" borderId="0" xfId="0" applyNumberFormat="1" applyFont="1" applyAlignment="1"/>
    <xf numFmtId="0" fontId="5" fillId="0" borderId="0" xfId="0" applyFont="1"/>
    <xf numFmtId="0" fontId="3" fillId="0" borderId="0" xfId="0" applyFont="1"/>
    <xf numFmtId="41" fontId="3" fillId="0" borderId="1" xfId="0" applyNumberFormat="1" applyFont="1" applyBorder="1"/>
    <xf numFmtId="41" fontId="1" fillId="0" borderId="0" xfId="0" applyNumberFormat="1" applyFont="1"/>
    <xf numFmtId="3" fontId="3" fillId="0" borderId="0" xfId="0" applyNumberFormat="1" applyFont="1"/>
    <xf numFmtId="41" fontId="1" fillId="0" borderId="2" xfId="0" applyNumberFormat="1" applyFont="1" applyBorder="1"/>
    <xf numFmtId="0" fontId="6" fillId="0" borderId="0" xfId="0" applyFont="1" applyAlignment="1"/>
    <xf numFmtId="41" fontId="7" fillId="0" borderId="0" xfId="0" applyNumberFormat="1" applyFont="1"/>
    <xf numFmtId="0" fontId="4" fillId="0" borderId="0" xfId="0" applyFont="1" applyAlignment="1"/>
    <xf numFmtId="41" fontId="8" fillId="0" borderId="0" xfId="0" applyNumberFormat="1" applyFont="1" applyAlignment="1"/>
    <xf numFmtId="0" fontId="1" fillId="0" borderId="3" xfId="0" applyFont="1" applyBorder="1"/>
    <xf numFmtId="0" fontId="9" fillId="0" borderId="1" xfId="0" applyFont="1" applyBorder="1" applyAlignment="1">
      <alignment horizontal="left"/>
    </xf>
    <xf numFmtId="2" fontId="1" fillId="0" borderId="0" xfId="0" applyNumberFormat="1" applyFont="1"/>
    <xf numFmtId="41" fontId="10" fillId="0" borderId="0" xfId="0" applyNumberFormat="1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1" fontId="1" fillId="0" borderId="3" xfId="0" applyNumberFormat="1" applyFont="1" applyBorder="1"/>
    <xf numFmtId="2" fontId="1" fillId="0" borderId="4" xfId="0" applyNumberFormat="1" applyFont="1" applyBorder="1" applyAlignment="1">
      <alignment horizontal="right"/>
    </xf>
    <xf numFmtId="164" fontId="3" fillId="0" borderId="0" xfId="0" applyNumberFormat="1" applyFont="1"/>
    <xf numFmtId="41" fontId="3" fillId="0" borderId="0" xfId="0" applyNumberFormat="1" applyFont="1" applyAlignment="1">
      <alignment horizontal="center"/>
    </xf>
    <xf numFmtId="2" fontId="3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38.125" customWidth="1"/>
    <col min="2" max="2" width="11.75" customWidth="1"/>
    <col min="3" max="4" width="11" customWidth="1"/>
    <col min="5" max="8" width="12.5" customWidth="1"/>
    <col min="9" max="9" width="11.75" customWidth="1"/>
    <col min="10" max="26" width="7.625" customWidth="1"/>
  </cols>
  <sheetData>
    <row r="1" spans="1:19" x14ac:dyDescent="0.25">
      <c r="A1" s="1" t="s">
        <v>0</v>
      </c>
    </row>
    <row r="2" spans="1:19" x14ac:dyDescent="0.25">
      <c r="A2" s="1" t="s">
        <v>3</v>
      </c>
    </row>
    <row r="3" spans="1:19" x14ac:dyDescent="0.25">
      <c r="A3" s="2" t="s">
        <v>4</v>
      </c>
    </row>
    <row r="4" spans="1:1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">
        <v>2019</v>
      </c>
    </row>
    <row r="5" spans="1:19" x14ac:dyDescent="0.25">
      <c r="A5" s="5" t="s">
        <v>7</v>
      </c>
      <c r="B5" s="6"/>
      <c r="C5" s="6"/>
      <c r="D5" s="6"/>
      <c r="E5" s="6"/>
      <c r="F5" s="6"/>
      <c r="G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19" x14ac:dyDescent="0.25">
      <c r="A6" s="8" t="s">
        <v>9</v>
      </c>
      <c r="B6" s="11">
        <f t="shared" ref="B6:I6" si="0">SUM(B7:B10)</f>
        <v>581425894</v>
      </c>
      <c r="C6" s="11">
        <f t="shared" si="0"/>
        <v>560455512</v>
      </c>
      <c r="D6" s="11">
        <f t="shared" si="0"/>
        <v>541123034</v>
      </c>
      <c r="E6" s="11">
        <f t="shared" si="0"/>
        <v>723239912</v>
      </c>
      <c r="F6" s="11">
        <f t="shared" si="0"/>
        <v>738013085</v>
      </c>
      <c r="G6" s="11">
        <f t="shared" si="0"/>
        <v>775242016</v>
      </c>
      <c r="H6" s="11">
        <f t="shared" si="0"/>
        <v>1029389858</v>
      </c>
      <c r="I6" s="11">
        <f t="shared" si="0"/>
        <v>1100094933</v>
      </c>
      <c r="J6" s="6"/>
      <c r="K6" s="6"/>
      <c r="L6" s="6"/>
      <c r="M6" s="6"/>
      <c r="N6" s="6"/>
      <c r="O6" s="6"/>
      <c r="P6" s="6"/>
      <c r="Q6" s="6"/>
      <c r="R6" s="6"/>
      <c r="S6" s="6"/>
    </row>
    <row r="7" spans="1:19" x14ac:dyDescent="0.25">
      <c r="A7" s="2" t="s">
        <v>15</v>
      </c>
      <c r="B7" s="6">
        <v>581425894</v>
      </c>
      <c r="C7" s="6">
        <v>560455512</v>
      </c>
      <c r="D7" s="6">
        <v>541123034</v>
      </c>
      <c r="E7" s="6">
        <v>529394452</v>
      </c>
      <c r="F7" s="6">
        <v>607662652</v>
      </c>
      <c r="G7" s="6">
        <v>749229656</v>
      </c>
      <c r="H7" s="6">
        <v>729861108</v>
      </c>
      <c r="I7" s="7">
        <v>965266370</v>
      </c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x14ac:dyDescent="0.25">
      <c r="A8" s="3" t="s">
        <v>16</v>
      </c>
      <c r="B8" s="6"/>
      <c r="C8" s="6"/>
      <c r="D8" s="6"/>
      <c r="E8" s="6"/>
      <c r="F8" s="6"/>
      <c r="G8" s="6"/>
      <c r="H8" s="6"/>
      <c r="I8" s="7">
        <v>126000</v>
      </c>
      <c r="J8" s="6"/>
      <c r="K8" s="6"/>
      <c r="L8" s="6"/>
      <c r="M8" s="6"/>
      <c r="N8" s="6"/>
      <c r="O8" s="6"/>
      <c r="P8" s="6"/>
      <c r="Q8" s="6"/>
      <c r="R8" s="6"/>
      <c r="S8" s="6"/>
    </row>
    <row r="9" spans="1:19" x14ac:dyDescent="0.25">
      <c r="A9" s="14" t="s">
        <v>17</v>
      </c>
      <c r="B9" s="6"/>
      <c r="C9" s="6"/>
      <c r="D9" s="6"/>
      <c r="E9" s="6"/>
      <c r="F9" s="6"/>
      <c r="G9" s="6"/>
      <c r="H9" s="15"/>
      <c r="I9" s="7">
        <v>134702563</v>
      </c>
      <c r="J9" s="6"/>
      <c r="K9" s="6"/>
      <c r="L9" s="6"/>
      <c r="M9" s="6"/>
      <c r="N9" s="6"/>
      <c r="O9" s="6"/>
      <c r="P9" s="6"/>
      <c r="Q9" s="6"/>
      <c r="R9" s="6"/>
      <c r="S9" s="6"/>
    </row>
    <row r="10" spans="1:19" x14ac:dyDescent="0.25">
      <c r="A10" s="2" t="s">
        <v>21</v>
      </c>
      <c r="B10" s="6">
        <v>0</v>
      </c>
      <c r="C10" s="6">
        <v>0</v>
      </c>
      <c r="D10" s="6">
        <v>0</v>
      </c>
      <c r="E10" s="6">
        <v>193845460</v>
      </c>
      <c r="F10" s="6">
        <v>130350433</v>
      </c>
      <c r="G10" s="6">
        <v>26012360</v>
      </c>
      <c r="H10" s="6">
        <v>299528750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x14ac:dyDescent="0.25">
      <c r="B11" s="6"/>
      <c r="C11" s="6"/>
      <c r="D11" s="6"/>
      <c r="E11" s="6"/>
      <c r="F11" s="6"/>
      <c r="G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9" x14ac:dyDescent="0.25">
      <c r="A12" s="8" t="s">
        <v>28</v>
      </c>
      <c r="B12" s="11">
        <f t="shared" ref="B12:I12" si="1">SUM(B13:B17)</f>
        <v>183726410</v>
      </c>
      <c r="C12" s="11">
        <f t="shared" si="1"/>
        <v>247422287</v>
      </c>
      <c r="D12" s="11">
        <f t="shared" si="1"/>
        <v>279800314</v>
      </c>
      <c r="E12" s="11">
        <f t="shared" si="1"/>
        <v>279295841</v>
      </c>
      <c r="F12" s="11">
        <f t="shared" si="1"/>
        <v>352152453</v>
      </c>
      <c r="G12" s="11">
        <f t="shared" si="1"/>
        <v>492517789</v>
      </c>
      <c r="H12" s="11">
        <f t="shared" si="1"/>
        <v>512832172</v>
      </c>
      <c r="I12" s="11">
        <f t="shared" si="1"/>
        <v>555812168</v>
      </c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9" x14ac:dyDescent="0.25">
      <c r="A13" s="9" t="s">
        <v>32</v>
      </c>
      <c r="B13" s="6">
        <v>172539532</v>
      </c>
      <c r="C13" s="6">
        <v>216302717</v>
      </c>
      <c r="D13" s="6">
        <v>237591805</v>
      </c>
      <c r="E13" s="6">
        <v>222632613</v>
      </c>
      <c r="F13" s="6">
        <v>244824448</v>
      </c>
      <c r="G13" s="6">
        <v>267620481</v>
      </c>
      <c r="H13" s="6">
        <v>286215571</v>
      </c>
      <c r="I13" s="7">
        <v>330781878</v>
      </c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x14ac:dyDescent="0.25">
      <c r="A14" s="9" t="s">
        <v>37</v>
      </c>
      <c r="B14" s="6">
        <v>4215615</v>
      </c>
      <c r="C14" s="6">
        <v>21238743</v>
      </c>
      <c r="D14" s="6">
        <v>26511867</v>
      </c>
      <c r="E14" s="6">
        <v>27106831</v>
      </c>
      <c r="F14" s="6">
        <v>29983376</v>
      </c>
      <c r="G14" s="6">
        <v>46757510</v>
      </c>
      <c r="H14" s="6">
        <v>52450020</v>
      </c>
      <c r="I14" s="7">
        <v>38439508</v>
      </c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9" x14ac:dyDescent="0.25">
      <c r="A15" s="9" t="s">
        <v>43</v>
      </c>
      <c r="B15" s="6">
        <v>6240901</v>
      </c>
      <c r="C15" s="6">
        <v>9097479</v>
      </c>
      <c r="D15" s="6">
        <v>15519970</v>
      </c>
      <c r="E15" s="6">
        <v>23638919</v>
      </c>
      <c r="F15" s="6">
        <v>59878001</v>
      </c>
      <c r="G15" s="6">
        <v>155636195</v>
      </c>
      <c r="H15" s="6">
        <v>154526643</v>
      </c>
      <c r="I15" s="7">
        <v>166881690</v>
      </c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 x14ac:dyDescent="0.25">
      <c r="A16" s="9" t="s">
        <v>23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5895000</v>
      </c>
      <c r="H16" s="6">
        <v>9372683</v>
      </c>
      <c r="I16" s="7">
        <v>10628772</v>
      </c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25">
      <c r="A17" s="9" t="s">
        <v>45</v>
      </c>
      <c r="B17" s="6">
        <v>730362</v>
      </c>
      <c r="C17" s="6">
        <v>783348</v>
      </c>
      <c r="D17" s="6">
        <v>176672</v>
      </c>
      <c r="E17" s="6">
        <v>5917478</v>
      </c>
      <c r="F17" s="6">
        <v>17466628</v>
      </c>
      <c r="G17" s="6">
        <v>16608603</v>
      </c>
      <c r="H17" s="6">
        <v>10267255</v>
      </c>
      <c r="I17" s="7">
        <v>9080320</v>
      </c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x14ac:dyDescent="0.25">
      <c r="B18" s="6"/>
      <c r="C18" s="6"/>
      <c r="D18" s="6"/>
      <c r="E18" s="6"/>
      <c r="F18" s="6"/>
      <c r="G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1:19" x14ac:dyDescent="0.25">
      <c r="A19" s="1"/>
      <c r="B19" s="11">
        <f t="shared" ref="B19:I19" si="2">SUM(B6,B12)</f>
        <v>765152304</v>
      </c>
      <c r="C19" s="11">
        <f t="shared" si="2"/>
        <v>807877799</v>
      </c>
      <c r="D19" s="11">
        <f t="shared" si="2"/>
        <v>820923348</v>
      </c>
      <c r="E19" s="11">
        <f t="shared" si="2"/>
        <v>1002535753</v>
      </c>
      <c r="F19" s="11">
        <f t="shared" si="2"/>
        <v>1090165538</v>
      </c>
      <c r="G19" s="11">
        <f t="shared" si="2"/>
        <v>1267759805</v>
      </c>
      <c r="H19" s="11">
        <f t="shared" si="2"/>
        <v>1542222030</v>
      </c>
      <c r="I19" s="11">
        <f t="shared" si="2"/>
        <v>1655907101</v>
      </c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1:19" x14ac:dyDescent="0.25">
      <c r="A20" s="1"/>
      <c r="B20" s="11"/>
      <c r="C20" s="11"/>
      <c r="D20" s="11"/>
      <c r="E20" s="11"/>
      <c r="F20" s="11"/>
      <c r="G20" s="11"/>
      <c r="H20" s="11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ht="15.75" x14ac:dyDescent="0.25">
      <c r="A21" s="19" t="s">
        <v>53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ht="15.75" x14ac:dyDescent="0.25">
      <c r="A22" s="22" t="s">
        <v>54</v>
      </c>
      <c r="B22" s="6"/>
      <c r="C22" s="11"/>
      <c r="D22" s="11"/>
      <c r="E22" s="11"/>
      <c r="F22" s="11"/>
      <c r="G22" s="11"/>
      <c r="H22" s="11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.75" customHeight="1" x14ac:dyDescent="0.25">
      <c r="A23" s="8" t="s">
        <v>56</v>
      </c>
      <c r="B23" s="11">
        <f t="shared" ref="B23:I23" si="3">SUM(B24:B26)</f>
        <v>22129081</v>
      </c>
      <c r="C23" s="11">
        <f t="shared" si="3"/>
        <v>39220932</v>
      </c>
      <c r="D23" s="11">
        <f t="shared" si="3"/>
        <v>29663368</v>
      </c>
      <c r="E23" s="11">
        <f t="shared" si="3"/>
        <v>366478593</v>
      </c>
      <c r="F23" s="11">
        <f t="shared" si="3"/>
        <v>408296052</v>
      </c>
      <c r="G23" s="11">
        <f t="shared" si="3"/>
        <v>442766803</v>
      </c>
      <c r="H23" s="11">
        <f t="shared" si="3"/>
        <v>452801253</v>
      </c>
      <c r="I23" s="11">
        <f t="shared" si="3"/>
        <v>753610117</v>
      </c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ht="15.75" customHeight="1" x14ac:dyDescent="0.25">
      <c r="A24" s="9" t="s">
        <v>59</v>
      </c>
      <c r="B24" s="6">
        <v>0</v>
      </c>
      <c r="C24" s="6">
        <v>18327609</v>
      </c>
      <c r="D24" s="6">
        <v>9357102</v>
      </c>
      <c r="E24" s="6">
        <v>1540946</v>
      </c>
      <c r="F24" s="6">
        <v>920157</v>
      </c>
      <c r="G24" s="6">
        <v>0</v>
      </c>
      <c r="H24" s="6">
        <v>0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ht="15.75" customHeight="1" x14ac:dyDescent="0.25">
      <c r="A25" s="9" t="s">
        <v>61</v>
      </c>
      <c r="B25" s="6">
        <v>0</v>
      </c>
      <c r="C25" s="6">
        <v>0</v>
      </c>
      <c r="D25" s="6">
        <v>0</v>
      </c>
      <c r="E25" s="6">
        <v>291698498</v>
      </c>
      <c r="F25" s="6">
        <v>334295873</v>
      </c>
      <c r="G25" s="6">
        <v>366460278</v>
      </c>
      <c r="H25" s="6">
        <v>375416296</v>
      </c>
      <c r="I25" s="7">
        <v>677879767</v>
      </c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ht="15.75" customHeight="1" x14ac:dyDescent="0.25">
      <c r="A26" s="9" t="s">
        <v>62</v>
      </c>
      <c r="B26" s="6">
        <v>22129081</v>
      </c>
      <c r="C26" s="6">
        <v>20893323</v>
      </c>
      <c r="D26" s="6">
        <v>20306266</v>
      </c>
      <c r="E26" s="6">
        <v>73239149</v>
      </c>
      <c r="F26" s="6">
        <v>73080022</v>
      </c>
      <c r="G26" s="6">
        <v>76306525</v>
      </c>
      <c r="H26" s="6">
        <v>77384957</v>
      </c>
      <c r="I26" s="7">
        <v>75730350</v>
      </c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.75" customHeight="1" x14ac:dyDescent="0.25"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ht="15.75" customHeight="1" x14ac:dyDescent="0.25">
      <c r="A28" s="8" t="s">
        <v>63</v>
      </c>
      <c r="B28" s="11">
        <f t="shared" ref="B28:I28" si="4">SUM(B29:B35)</f>
        <v>253860472</v>
      </c>
      <c r="C28" s="11">
        <f t="shared" si="4"/>
        <v>254728727</v>
      </c>
      <c r="D28" s="11">
        <f t="shared" si="4"/>
        <v>248902724</v>
      </c>
      <c r="E28" s="11">
        <f t="shared" si="4"/>
        <v>134160953</v>
      </c>
      <c r="F28" s="11">
        <f t="shared" si="4"/>
        <v>175328787</v>
      </c>
      <c r="G28" s="11">
        <f t="shared" si="4"/>
        <v>307349341</v>
      </c>
      <c r="H28" s="11">
        <f t="shared" si="4"/>
        <v>559580390</v>
      </c>
      <c r="I28" s="11">
        <f t="shared" si="4"/>
        <v>385816273</v>
      </c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ht="15.75" customHeight="1" x14ac:dyDescent="0.25">
      <c r="A29" s="2" t="s">
        <v>65</v>
      </c>
      <c r="B29" s="6">
        <v>208674034</v>
      </c>
      <c r="C29" s="6">
        <v>207864110</v>
      </c>
      <c r="D29" s="6">
        <v>224251780</v>
      </c>
      <c r="E29" s="6">
        <v>72839547</v>
      </c>
      <c r="F29" s="6">
        <v>106633549</v>
      </c>
      <c r="G29" s="6">
        <v>215984272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ht="15.75" customHeight="1" x14ac:dyDescent="0.25">
      <c r="A30" s="2" t="s">
        <v>66</v>
      </c>
      <c r="B30" s="6">
        <v>0</v>
      </c>
      <c r="C30" s="6">
        <v>0</v>
      </c>
      <c r="D30" s="6">
        <v>0</v>
      </c>
      <c r="E30" s="6">
        <v>29903036</v>
      </c>
      <c r="F30" s="6">
        <v>38965370</v>
      </c>
      <c r="G30" s="6">
        <v>62160000</v>
      </c>
      <c r="H30" s="6">
        <v>54381845</v>
      </c>
      <c r="I30" s="7">
        <v>82261581</v>
      </c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5">
      <c r="A31" s="2" t="s">
        <v>67</v>
      </c>
      <c r="B31" s="6">
        <v>29722904</v>
      </c>
      <c r="C31" s="6">
        <v>4706703</v>
      </c>
      <c r="D31" s="6">
        <v>8469955</v>
      </c>
      <c r="E31" s="6">
        <v>9847490</v>
      </c>
      <c r="F31" s="6">
        <v>6621953</v>
      </c>
      <c r="G31" s="6">
        <v>0</v>
      </c>
      <c r="H31" s="6">
        <v>364063325</v>
      </c>
      <c r="I31" s="7">
        <v>274310099</v>
      </c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.75" customHeight="1" x14ac:dyDescent="0.25">
      <c r="A32" s="2" t="s">
        <v>68</v>
      </c>
      <c r="B32" s="6"/>
      <c r="C32" s="6"/>
      <c r="D32" s="6"/>
      <c r="E32" s="6"/>
      <c r="F32" s="6"/>
      <c r="G32" s="6"/>
      <c r="H32" s="6">
        <v>119121104</v>
      </c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 spans="1:19" ht="15.75" customHeight="1" x14ac:dyDescent="0.25">
      <c r="A33" s="2" t="s">
        <v>69</v>
      </c>
      <c r="B33" s="6">
        <v>8000000</v>
      </c>
      <c r="C33" s="6">
        <v>8000000</v>
      </c>
      <c r="D33" s="6">
        <v>547758</v>
      </c>
      <c r="E33" s="6">
        <v>547758</v>
      </c>
      <c r="F33" s="6">
        <v>0</v>
      </c>
      <c r="G33" s="6">
        <v>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1:19" ht="15.75" customHeight="1" x14ac:dyDescent="0.25">
      <c r="A34" s="2" t="s">
        <v>71</v>
      </c>
      <c r="B34" s="6">
        <v>2348935</v>
      </c>
      <c r="C34" s="6">
        <v>23799497</v>
      </c>
      <c r="D34" s="6">
        <v>4204920</v>
      </c>
      <c r="E34" s="6">
        <v>4447473</v>
      </c>
      <c r="F34" s="6">
        <v>5553523</v>
      </c>
      <c r="G34" s="6">
        <v>8684785</v>
      </c>
      <c r="H34" s="6">
        <v>10691135</v>
      </c>
      <c r="I34" s="7">
        <v>15938162</v>
      </c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ht="15.75" customHeight="1" x14ac:dyDescent="0.25">
      <c r="A35" s="2" t="s">
        <v>73</v>
      </c>
      <c r="B35" s="6">
        <v>5114599</v>
      </c>
      <c r="C35" s="6">
        <v>10358417</v>
      </c>
      <c r="D35" s="6">
        <v>11428311</v>
      </c>
      <c r="E35" s="6">
        <v>16575649</v>
      </c>
      <c r="F35" s="6">
        <v>17554392</v>
      </c>
      <c r="G35" s="6">
        <v>20520284</v>
      </c>
      <c r="H35" s="6">
        <v>11322981</v>
      </c>
      <c r="I35" s="7">
        <v>13306431</v>
      </c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ht="15.75" customHeight="1" x14ac:dyDescent="0.25"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.75" customHeight="1" x14ac:dyDescent="0.25">
      <c r="A37" s="1"/>
      <c r="B37" s="11">
        <f t="shared" ref="B37:I37" si="5">SUM(B23,B28)</f>
        <v>275989553</v>
      </c>
      <c r="C37" s="11">
        <f t="shared" si="5"/>
        <v>293949659</v>
      </c>
      <c r="D37" s="11">
        <f t="shared" si="5"/>
        <v>278566092</v>
      </c>
      <c r="E37" s="11">
        <f t="shared" si="5"/>
        <v>500639546</v>
      </c>
      <c r="F37" s="11">
        <f t="shared" si="5"/>
        <v>583624839</v>
      </c>
      <c r="G37" s="11">
        <f t="shared" si="5"/>
        <v>750116144</v>
      </c>
      <c r="H37" s="11">
        <f t="shared" si="5"/>
        <v>1012381643</v>
      </c>
      <c r="I37" s="11">
        <f t="shared" si="5"/>
        <v>1139426390</v>
      </c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ht="15.75" customHeight="1" x14ac:dyDescent="0.25">
      <c r="A38" s="1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ht="15.75" customHeight="1" x14ac:dyDescent="0.25">
      <c r="A39" s="8" t="s">
        <v>75</v>
      </c>
      <c r="B39" s="11">
        <f t="shared" ref="B39:I39" si="6">SUM(B40:B43)</f>
        <v>489162751</v>
      </c>
      <c r="C39" s="11">
        <f t="shared" si="6"/>
        <v>513928140</v>
      </c>
      <c r="D39" s="11">
        <f t="shared" si="6"/>
        <v>542357256</v>
      </c>
      <c r="E39" s="11">
        <f t="shared" si="6"/>
        <v>501896208</v>
      </c>
      <c r="F39" s="11">
        <f t="shared" si="6"/>
        <v>506540699</v>
      </c>
      <c r="G39" s="11">
        <f t="shared" si="6"/>
        <v>517643660</v>
      </c>
      <c r="H39" s="11">
        <f t="shared" si="6"/>
        <v>529840386</v>
      </c>
      <c r="I39" s="11">
        <f t="shared" si="6"/>
        <v>516480711</v>
      </c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.75" customHeight="1" x14ac:dyDescent="0.25">
      <c r="A40" s="2" t="s">
        <v>77</v>
      </c>
      <c r="B40" s="6">
        <v>204160000</v>
      </c>
      <c r="C40" s="6">
        <v>224576000</v>
      </c>
      <c r="D40" s="6">
        <v>247033600</v>
      </c>
      <c r="E40" s="6">
        <v>271736960</v>
      </c>
      <c r="F40" s="6">
        <v>271736960</v>
      </c>
      <c r="G40" s="6">
        <v>279889060</v>
      </c>
      <c r="H40" s="6">
        <v>291084620</v>
      </c>
      <c r="I40" s="7">
        <v>299817160</v>
      </c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ht="15.75" customHeight="1" x14ac:dyDescent="0.25">
      <c r="A41" s="2" t="s">
        <v>78</v>
      </c>
      <c r="B41" s="6">
        <v>3029184</v>
      </c>
      <c r="C41" s="6">
        <v>3029184</v>
      </c>
      <c r="D41" s="6">
        <v>3029184</v>
      </c>
      <c r="E41" s="6">
        <v>3029184</v>
      </c>
      <c r="F41" s="6">
        <v>3029184</v>
      </c>
      <c r="G41" s="6">
        <v>3029184</v>
      </c>
      <c r="H41" s="6">
        <v>3029184</v>
      </c>
      <c r="I41" s="7">
        <v>3029184</v>
      </c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ht="15.75" customHeight="1" x14ac:dyDescent="0.25">
      <c r="A42" s="2" t="s">
        <v>79</v>
      </c>
      <c r="B42" s="6">
        <v>389583161</v>
      </c>
      <c r="C42" s="6">
        <v>379082710</v>
      </c>
      <c r="D42" s="6">
        <v>369107281</v>
      </c>
      <c r="E42" s="6">
        <v>304264532</v>
      </c>
      <c r="F42" s="6">
        <v>300438332</v>
      </c>
      <c r="G42" s="6">
        <v>292977241</v>
      </c>
      <c r="H42" s="6">
        <v>285889205</v>
      </c>
      <c r="I42" s="7">
        <v>280577069</v>
      </c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.75" customHeight="1" x14ac:dyDescent="0.25">
      <c r="A43" s="2" t="s">
        <v>80</v>
      </c>
      <c r="B43" s="6">
        <v>-107609594</v>
      </c>
      <c r="C43" s="6">
        <v>-92759754</v>
      </c>
      <c r="D43" s="6">
        <v>-76812809</v>
      </c>
      <c r="E43" s="6">
        <v>-77134468</v>
      </c>
      <c r="F43" s="6">
        <v>-68663777</v>
      </c>
      <c r="G43" s="6">
        <v>-58251825</v>
      </c>
      <c r="H43" s="6">
        <v>-50162623</v>
      </c>
      <c r="I43" s="7">
        <v>-66942702</v>
      </c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ht="15.75" customHeight="1" x14ac:dyDescent="0.25">
      <c r="B44" s="6"/>
      <c r="C44" s="6"/>
      <c r="D44" s="6"/>
      <c r="E44" s="6"/>
      <c r="F44" s="6"/>
      <c r="G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ht="15.75" customHeight="1" x14ac:dyDescent="0.25">
      <c r="A45" s="1"/>
      <c r="B45" s="11">
        <f t="shared" ref="B45:F45" si="7">SUM(B39,B37)</f>
        <v>765152304</v>
      </c>
      <c r="C45" s="11">
        <f t="shared" si="7"/>
        <v>807877799</v>
      </c>
      <c r="D45" s="11">
        <f t="shared" si="7"/>
        <v>820923348</v>
      </c>
      <c r="E45" s="11">
        <f t="shared" si="7"/>
        <v>1002535754</v>
      </c>
      <c r="F45" s="11">
        <f t="shared" si="7"/>
        <v>1090165538</v>
      </c>
      <c r="G45" s="11">
        <f t="shared" ref="G45:H45" si="8">SUM(G39,G37)+1</f>
        <v>1267759805</v>
      </c>
      <c r="H45" s="11">
        <f t="shared" si="8"/>
        <v>1542222030</v>
      </c>
      <c r="I45" s="11">
        <f>SUM(I39,I37)</f>
        <v>1655907101</v>
      </c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.75" customHeight="1" x14ac:dyDescent="0.25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ht="15.75" customHeight="1" x14ac:dyDescent="0.25">
      <c r="A47" s="4" t="s">
        <v>82</v>
      </c>
      <c r="B47" s="29">
        <f t="shared" ref="B47:I47" si="9">B39/(B40/10)</f>
        <v>23.959774245689655</v>
      </c>
      <c r="C47" s="29">
        <f t="shared" si="9"/>
        <v>22.884374999999999</v>
      </c>
      <c r="D47" s="29">
        <f t="shared" si="9"/>
        <v>21.954797080235238</v>
      </c>
      <c r="E47" s="29">
        <f t="shared" si="9"/>
        <v>18.469927977408741</v>
      </c>
      <c r="F47" s="29">
        <f t="shared" si="9"/>
        <v>18.640846611370055</v>
      </c>
      <c r="G47" s="29">
        <f t="shared" si="9"/>
        <v>18.494601396710539</v>
      </c>
      <c r="H47" s="29">
        <f t="shared" si="9"/>
        <v>18.202280354077107</v>
      </c>
      <c r="I47" s="29">
        <f t="shared" si="9"/>
        <v>17.226522691362963</v>
      </c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ht="15.75" customHeight="1" x14ac:dyDescent="0.25">
      <c r="A48" s="4" t="s">
        <v>84</v>
      </c>
      <c r="B48" s="29"/>
      <c r="C48" s="29"/>
      <c r="D48" s="29"/>
      <c r="E48" s="29"/>
      <c r="F48" s="29"/>
      <c r="G48" s="29"/>
      <c r="H48" s="29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9:19" ht="15.75" customHeight="1" x14ac:dyDescent="0.25"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9:19" ht="15.75" customHeight="1" x14ac:dyDescent="0.25"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9:19" ht="15.75" customHeight="1" x14ac:dyDescent="0.25"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9:19" ht="15.75" customHeight="1" x14ac:dyDescent="0.25"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9:19" ht="15.75" customHeight="1" x14ac:dyDescent="0.25"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9:19" ht="15.75" customHeight="1" x14ac:dyDescent="0.25"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9:19" ht="15.75" customHeight="1" x14ac:dyDescent="0.25"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9:19" ht="15.75" customHeight="1" x14ac:dyDescent="0.25"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9:19" ht="15.75" customHeight="1" x14ac:dyDescent="0.25"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9:19" ht="15.75" customHeight="1" x14ac:dyDescent="0.25"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9:19" ht="15.75" customHeight="1" x14ac:dyDescent="0.25"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9:19" ht="15.75" customHeight="1" x14ac:dyDescent="0.25"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9:19" ht="15.75" customHeight="1" x14ac:dyDescent="0.25"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9:19" ht="15.75" customHeight="1" x14ac:dyDescent="0.25"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9:19" ht="15.75" customHeight="1" x14ac:dyDescent="0.25"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9:19" ht="15.75" customHeight="1" x14ac:dyDescent="0.25"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9:19" ht="15.75" customHeight="1" x14ac:dyDescent="0.25"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9:19" ht="15.75" customHeight="1" x14ac:dyDescent="0.25"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9:19" ht="15.75" customHeight="1" x14ac:dyDescent="0.25"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9:19" ht="15.75" customHeight="1" x14ac:dyDescent="0.25"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9:19" ht="15.75" customHeight="1" x14ac:dyDescent="0.2"/>
    <row r="70" spans="9:19" ht="15.75" customHeight="1" x14ac:dyDescent="0.2"/>
    <row r="71" spans="9:19" ht="15.75" customHeight="1" x14ac:dyDescent="0.2"/>
    <row r="72" spans="9:19" ht="15.75" customHeight="1" x14ac:dyDescent="0.2"/>
    <row r="73" spans="9:19" ht="15.75" customHeight="1" x14ac:dyDescent="0.2"/>
    <row r="74" spans="9:19" ht="15.75" customHeight="1" x14ac:dyDescent="0.2"/>
    <row r="75" spans="9:19" ht="15.75" customHeight="1" x14ac:dyDescent="0.2"/>
    <row r="76" spans="9:19" ht="15.75" customHeight="1" x14ac:dyDescent="0.2"/>
    <row r="77" spans="9:19" ht="15.75" customHeight="1" x14ac:dyDescent="0.2"/>
    <row r="78" spans="9:19" ht="15.75" customHeight="1" x14ac:dyDescent="0.2"/>
    <row r="79" spans="9:19" ht="15.75" customHeight="1" x14ac:dyDescent="0.2"/>
    <row r="80" spans="9:1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2.625" defaultRowHeight="15" customHeight="1" x14ac:dyDescent="0.2"/>
  <cols>
    <col min="1" max="1" width="27" customWidth="1"/>
    <col min="2" max="7" width="11" customWidth="1"/>
    <col min="8" max="8" width="14.25" customWidth="1"/>
    <col min="9" max="9" width="13.5" customWidth="1"/>
    <col min="10" max="13" width="10.5" customWidth="1"/>
    <col min="14" max="26" width="7.625" customWidth="1"/>
  </cols>
  <sheetData>
    <row r="1" spans="1:15" x14ac:dyDescent="0.25">
      <c r="A1" s="1" t="s">
        <v>0</v>
      </c>
    </row>
    <row r="2" spans="1:15" x14ac:dyDescent="0.25">
      <c r="A2" s="1" t="s">
        <v>2</v>
      </c>
    </row>
    <row r="3" spans="1:15" x14ac:dyDescent="0.25">
      <c r="A3" s="2" t="s">
        <v>4</v>
      </c>
    </row>
    <row r="4" spans="1:15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">
        <v>2019</v>
      </c>
    </row>
    <row r="5" spans="1:15" x14ac:dyDescent="0.25">
      <c r="A5" s="4" t="s">
        <v>5</v>
      </c>
      <c r="B5" s="6">
        <v>348935647</v>
      </c>
      <c r="C5" s="6">
        <v>348872121</v>
      </c>
      <c r="D5" s="6">
        <v>356631337</v>
      </c>
      <c r="E5" s="6">
        <v>318305690</v>
      </c>
      <c r="F5" s="6">
        <v>197294327</v>
      </c>
      <c r="G5" s="6">
        <v>522428030</v>
      </c>
      <c r="H5" s="6">
        <v>587492315</v>
      </c>
      <c r="I5" s="7">
        <v>548313388</v>
      </c>
      <c r="J5" s="6"/>
      <c r="K5" s="6"/>
      <c r="L5" s="6"/>
      <c r="M5" s="6"/>
    </row>
    <row r="6" spans="1:15" x14ac:dyDescent="0.25">
      <c r="A6" s="2" t="s">
        <v>11</v>
      </c>
      <c r="B6" s="10">
        <v>289166498</v>
      </c>
      <c r="C6" s="10">
        <v>287881473</v>
      </c>
      <c r="D6" s="10">
        <v>294342458</v>
      </c>
      <c r="E6" s="10">
        <v>266815546</v>
      </c>
      <c r="F6" s="10">
        <v>163217986</v>
      </c>
      <c r="G6" s="6">
        <v>431007136</v>
      </c>
      <c r="H6" s="12">
        <v>489345012</v>
      </c>
      <c r="I6" s="7">
        <v>416847641</v>
      </c>
      <c r="J6" s="6"/>
      <c r="K6" s="6"/>
      <c r="L6" s="6"/>
      <c r="M6" s="6"/>
      <c r="N6" s="12"/>
      <c r="O6" s="12"/>
    </row>
    <row r="7" spans="1:15" x14ac:dyDescent="0.25">
      <c r="A7" s="4" t="s">
        <v>14</v>
      </c>
      <c r="B7" s="11">
        <f t="shared" ref="B7:I7" si="0">B5-B6</f>
        <v>59769149</v>
      </c>
      <c r="C7" s="11">
        <f t="shared" si="0"/>
        <v>60990648</v>
      </c>
      <c r="D7" s="11">
        <f t="shared" si="0"/>
        <v>62288879</v>
      </c>
      <c r="E7" s="11">
        <f t="shared" si="0"/>
        <v>51490144</v>
      </c>
      <c r="F7" s="11">
        <f t="shared" si="0"/>
        <v>34076341</v>
      </c>
      <c r="G7" s="11">
        <f t="shared" si="0"/>
        <v>91420894</v>
      </c>
      <c r="H7" s="11">
        <f t="shared" si="0"/>
        <v>98147303</v>
      </c>
      <c r="I7" s="11">
        <f t="shared" si="0"/>
        <v>131465747</v>
      </c>
      <c r="J7" s="6"/>
      <c r="K7" s="6"/>
      <c r="L7" s="6"/>
      <c r="M7" s="6"/>
    </row>
    <row r="8" spans="1:15" x14ac:dyDescent="0.25">
      <c r="A8" s="1"/>
      <c r="B8" s="11"/>
      <c r="C8" s="11"/>
      <c r="D8" s="11"/>
      <c r="E8" s="11"/>
      <c r="F8" s="11"/>
      <c r="G8" s="11"/>
      <c r="H8" s="11"/>
      <c r="I8" s="6"/>
      <c r="J8" s="6"/>
      <c r="K8" s="6"/>
      <c r="L8" s="6"/>
      <c r="M8" s="6"/>
    </row>
    <row r="9" spans="1:15" x14ac:dyDescent="0.25">
      <c r="A9" s="4" t="s">
        <v>20</v>
      </c>
      <c r="B9" s="11">
        <v>9043443</v>
      </c>
      <c r="C9" s="11">
        <v>9555679</v>
      </c>
      <c r="D9" s="11">
        <v>7931874</v>
      </c>
      <c r="E9" s="11">
        <v>11203551</v>
      </c>
      <c r="F9" s="11">
        <v>5262889</v>
      </c>
      <c r="G9" s="11">
        <v>12133648</v>
      </c>
      <c r="H9" s="11">
        <v>13042337</v>
      </c>
      <c r="I9" s="17">
        <v>28046182</v>
      </c>
      <c r="J9" s="6"/>
      <c r="K9" s="6"/>
      <c r="L9" s="6"/>
      <c r="M9" s="6"/>
    </row>
    <row r="10" spans="1:15" x14ac:dyDescent="0.25">
      <c r="A10" s="4" t="s">
        <v>24</v>
      </c>
      <c r="B10" s="13">
        <f t="shared" ref="B10:I10" si="1">B7-B9</f>
        <v>50725706</v>
      </c>
      <c r="C10" s="13">
        <f t="shared" si="1"/>
        <v>51434969</v>
      </c>
      <c r="D10" s="13">
        <f t="shared" si="1"/>
        <v>54357005</v>
      </c>
      <c r="E10" s="13">
        <f t="shared" si="1"/>
        <v>40286593</v>
      </c>
      <c r="F10" s="13">
        <f t="shared" si="1"/>
        <v>28813452</v>
      </c>
      <c r="G10" s="13">
        <f t="shared" si="1"/>
        <v>79287246</v>
      </c>
      <c r="H10" s="13">
        <f t="shared" si="1"/>
        <v>85104966</v>
      </c>
      <c r="I10" s="13">
        <f t="shared" si="1"/>
        <v>103419565</v>
      </c>
      <c r="J10" s="6"/>
      <c r="K10" s="6"/>
      <c r="L10" s="6"/>
      <c r="M10" s="6"/>
    </row>
    <row r="11" spans="1:15" x14ac:dyDescent="0.25">
      <c r="A11" s="18" t="s">
        <v>29</v>
      </c>
      <c r="B11" s="11"/>
      <c r="C11" s="11"/>
      <c r="D11" s="11"/>
      <c r="E11" s="11"/>
      <c r="F11" s="11"/>
      <c r="G11" s="11"/>
      <c r="H11" s="11"/>
      <c r="I11" s="6"/>
      <c r="J11" s="6"/>
      <c r="K11" s="6"/>
      <c r="L11" s="6"/>
      <c r="M11" s="6"/>
    </row>
    <row r="12" spans="1:15" x14ac:dyDescent="0.25">
      <c r="A12" s="9" t="s">
        <v>34</v>
      </c>
      <c r="B12" s="6">
        <v>27669606</v>
      </c>
      <c r="C12" s="6">
        <v>19878547</v>
      </c>
      <c r="D12" s="6">
        <v>23789454</v>
      </c>
      <c r="E12" s="6">
        <v>21287691</v>
      </c>
      <c r="F12" s="6">
        <v>23076140</v>
      </c>
      <c r="G12" s="6">
        <v>60401462</v>
      </c>
      <c r="H12" s="6">
        <v>75869544</v>
      </c>
      <c r="I12" s="7">
        <v>117095291</v>
      </c>
      <c r="J12" s="6"/>
      <c r="K12" s="6"/>
      <c r="L12" s="6"/>
      <c r="M12" s="6"/>
    </row>
    <row r="13" spans="1:15" x14ac:dyDescent="0.25">
      <c r="A13" s="9" t="s">
        <v>39</v>
      </c>
      <c r="B13" s="6">
        <v>3303808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8468432</v>
      </c>
      <c r="I13" s="7">
        <v>2645011</v>
      </c>
      <c r="J13" s="6"/>
      <c r="K13" s="6"/>
      <c r="L13" s="6"/>
      <c r="M13" s="6"/>
    </row>
    <row r="14" spans="1:15" x14ac:dyDescent="0.25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  <row r="15" spans="1:15" x14ac:dyDescent="0.25">
      <c r="A15" s="4" t="s">
        <v>44</v>
      </c>
      <c r="B15" s="13">
        <f t="shared" ref="B15:I15" si="2">B10-B12+B13</f>
        <v>26359908</v>
      </c>
      <c r="C15" s="13">
        <f t="shared" si="2"/>
        <v>31556422</v>
      </c>
      <c r="D15" s="13">
        <f t="shared" si="2"/>
        <v>30567551</v>
      </c>
      <c r="E15" s="13">
        <f t="shared" si="2"/>
        <v>18998902</v>
      </c>
      <c r="F15" s="13">
        <f t="shared" si="2"/>
        <v>5737312</v>
      </c>
      <c r="G15" s="13">
        <f t="shared" si="2"/>
        <v>18885784</v>
      </c>
      <c r="H15" s="13">
        <f t="shared" si="2"/>
        <v>17703854</v>
      </c>
      <c r="I15" s="13">
        <f t="shared" si="2"/>
        <v>-11030715</v>
      </c>
      <c r="J15" s="6"/>
      <c r="K15" s="6"/>
      <c r="L15" s="6"/>
      <c r="M15" s="6"/>
    </row>
    <row r="16" spans="1:15" x14ac:dyDescent="0.25">
      <c r="A16" s="2" t="s">
        <v>47</v>
      </c>
      <c r="B16" s="6">
        <v>1255234</v>
      </c>
      <c r="C16" s="6">
        <v>1502687</v>
      </c>
      <c r="D16" s="6">
        <v>1455598</v>
      </c>
      <c r="E16" s="6">
        <v>904710</v>
      </c>
      <c r="F16" s="6">
        <v>273205</v>
      </c>
      <c r="G16" s="6">
        <v>899323</v>
      </c>
      <c r="H16" s="6">
        <v>843041</v>
      </c>
      <c r="I16" s="7">
        <v>0</v>
      </c>
      <c r="J16" s="6"/>
      <c r="K16" s="6"/>
      <c r="L16" s="6"/>
      <c r="M16" s="6"/>
    </row>
    <row r="17" spans="1:13" x14ac:dyDescent="0.25">
      <c r="A17" s="4" t="s">
        <v>48</v>
      </c>
      <c r="B17" s="11">
        <f t="shared" ref="B17:I17" si="3">B15-B16</f>
        <v>25104674</v>
      </c>
      <c r="C17" s="11">
        <f t="shared" si="3"/>
        <v>30053735</v>
      </c>
      <c r="D17" s="11">
        <f t="shared" si="3"/>
        <v>29111953</v>
      </c>
      <c r="E17" s="11">
        <f t="shared" si="3"/>
        <v>18094192</v>
      </c>
      <c r="F17" s="11">
        <f t="shared" si="3"/>
        <v>5464107</v>
      </c>
      <c r="G17" s="11">
        <f t="shared" si="3"/>
        <v>17986461</v>
      </c>
      <c r="H17" s="11">
        <f t="shared" si="3"/>
        <v>16860813</v>
      </c>
      <c r="I17" s="11">
        <f t="shared" si="3"/>
        <v>-11030715</v>
      </c>
      <c r="J17" s="6"/>
      <c r="K17" s="6"/>
      <c r="L17" s="6"/>
      <c r="M17" s="6"/>
    </row>
    <row r="18" spans="1:13" x14ac:dyDescent="0.25">
      <c r="A18" s="1"/>
      <c r="B18" s="11"/>
      <c r="C18" s="11"/>
      <c r="D18" s="11"/>
      <c r="E18" s="11"/>
      <c r="F18" s="11"/>
      <c r="G18" s="11"/>
      <c r="H18" s="11"/>
      <c r="I18" s="6"/>
      <c r="J18" s="6"/>
      <c r="K18" s="6"/>
      <c r="L18" s="6"/>
      <c r="M18" s="6"/>
    </row>
    <row r="19" spans="1:13" x14ac:dyDescent="0.25">
      <c r="A19" s="8" t="s">
        <v>51</v>
      </c>
      <c r="B19" s="11">
        <f t="shared" ref="B19:G19" si="4">SUM(B20:B21)</f>
        <v>-3765701</v>
      </c>
      <c r="C19" s="11">
        <f t="shared" si="4"/>
        <v>-4508060</v>
      </c>
      <c r="D19" s="11">
        <f t="shared" si="4"/>
        <v>-482837</v>
      </c>
      <c r="E19" s="11">
        <f t="shared" si="4"/>
        <v>-4135628</v>
      </c>
      <c r="F19" s="11">
        <f t="shared" si="4"/>
        <v>-819616</v>
      </c>
      <c r="G19" s="11">
        <f t="shared" si="4"/>
        <v>-6883499</v>
      </c>
      <c r="H19" s="11">
        <v>-4664086</v>
      </c>
      <c r="I19" s="21">
        <v>-3517248</v>
      </c>
      <c r="J19" s="6"/>
      <c r="K19" s="6"/>
      <c r="L19" s="6"/>
      <c r="M19" s="6"/>
    </row>
    <row r="20" spans="1:13" x14ac:dyDescent="0.25">
      <c r="A20" s="23" t="s">
        <v>55</v>
      </c>
      <c r="B20" s="6">
        <v>-5114599</v>
      </c>
      <c r="C20" s="6">
        <v>-5743818</v>
      </c>
      <c r="D20" s="6">
        <v>-482837</v>
      </c>
      <c r="E20" s="6">
        <v>-5147338</v>
      </c>
      <c r="F20" s="6">
        <v>-978743</v>
      </c>
      <c r="G20" s="6">
        <v>-3656996</v>
      </c>
      <c r="H20" s="6"/>
      <c r="I20" s="6"/>
      <c r="J20" s="6"/>
      <c r="K20" s="6"/>
      <c r="L20" s="6"/>
      <c r="M20" s="6"/>
    </row>
    <row r="21" spans="1:13" ht="15.75" customHeight="1" x14ac:dyDescent="0.25">
      <c r="A21" s="23" t="s">
        <v>58</v>
      </c>
      <c r="B21" s="6">
        <v>1348898</v>
      </c>
      <c r="C21" s="6">
        <v>1235758</v>
      </c>
      <c r="D21" s="6">
        <v>0</v>
      </c>
      <c r="E21" s="6">
        <v>1011710</v>
      </c>
      <c r="F21" s="6">
        <v>159127</v>
      </c>
      <c r="G21" s="6">
        <v>-3226503</v>
      </c>
      <c r="H21" s="6"/>
      <c r="I21" s="6"/>
      <c r="J21" s="6"/>
      <c r="K21" s="6"/>
      <c r="L21" s="6"/>
      <c r="M21" s="6"/>
    </row>
    <row r="22" spans="1:13" ht="15.75" customHeight="1" x14ac:dyDescent="0.25">
      <c r="A22" s="4" t="s">
        <v>60</v>
      </c>
      <c r="B22" s="24">
        <f t="shared" ref="B22:I22" si="5">SUM(B17:B19)</f>
        <v>21338973</v>
      </c>
      <c r="C22" s="24">
        <f t="shared" si="5"/>
        <v>25545675</v>
      </c>
      <c r="D22" s="24">
        <f t="shared" si="5"/>
        <v>28629116</v>
      </c>
      <c r="E22" s="24">
        <f t="shared" si="5"/>
        <v>13958564</v>
      </c>
      <c r="F22" s="24">
        <f t="shared" si="5"/>
        <v>4644491</v>
      </c>
      <c r="G22" s="24">
        <f t="shared" si="5"/>
        <v>11102962</v>
      </c>
      <c r="H22" s="24">
        <f t="shared" si="5"/>
        <v>12196727</v>
      </c>
      <c r="I22" s="24">
        <f t="shared" si="5"/>
        <v>-14547963</v>
      </c>
      <c r="J22" s="6"/>
      <c r="K22" s="6"/>
      <c r="L22" s="6"/>
      <c r="M22" s="6"/>
    </row>
    <row r="23" spans="1:13" ht="15.75" customHeight="1" x14ac:dyDescent="0.25">
      <c r="A23" s="1"/>
      <c r="B23" s="11"/>
      <c r="C23" s="11"/>
      <c r="D23" s="11"/>
      <c r="E23" s="11"/>
      <c r="F23" s="11"/>
      <c r="G23" s="11"/>
      <c r="H23" s="11"/>
      <c r="I23" s="6"/>
      <c r="J23" s="6"/>
      <c r="K23" s="6"/>
      <c r="L23" s="6"/>
      <c r="M23" s="6"/>
    </row>
    <row r="24" spans="1:13" ht="15.75" customHeight="1" x14ac:dyDescent="0.25">
      <c r="A24" s="4" t="s">
        <v>64</v>
      </c>
      <c r="B24" s="25">
        <f>B22/('1'!B40/10)</f>
        <v>1.0452083170062696</v>
      </c>
      <c r="C24" s="25">
        <f>C22/('1'!C40/10)</f>
        <v>1.1375069018951267</v>
      </c>
      <c r="D24" s="25">
        <f>D22/('1'!D40/10)</f>
        <v>1.1589158721728543</v>
      </c>
      <c r="E24" s="25">
        <f>E22/('1'!E40/10)</f>
        <v>0.51367925805896997</v>
      </c>
      <c r="F24" s="25">
        <f>F22/('1'!F40/10)</f>
        <v>0.17091863396131318</v>
      </c>
      <c r="G24" s="25">
        <f>G22/('1'!G40/10)</f>
        <v>0.39669153199485541</v>
      </c>
      <c r="H24" s="25">
        <f>H22/('1'!H40/10)</f>
        <v>0.41900966804773127</v>
      </c>
      <c r="I24" s="25">
        <f>I22/('1'!I40/10)</f>
        <v>-0.48522783018823873</v>
      </c>
      <c r="J24" s="6"/>
      <c r="K24" s="6"/>
      <c r="L24" s="6"/>
      <c r="M24" s="6"/>
    </row>
    <row r="25" spans="1:13" ht="15.75" customHeight="1" x14ac:dyDescent="0.25">
      <c r="A25" s="18" t="s">
        <v>74</v>
      </c>
      <c r="B25" s="27">
        <f>'1'!B40/10</f>
        <v>20416000</v>
      </c>
      <c r="C25" s="27">
        <f>'1'!C40/10</f>
        <v>22457600</v>
      </c>
      <c r="D25" s="27">
        <f>'1'!D40/10</f>
        <v>24703360</v>
      </c>
      <c r="E25" s="27">
        <f>'1'!E40/10</f>
        <v>27173696</v>
      </c>
      <c r="F25" s="27">
        <f>'1'!F40/10</f>
        <v>27173696</v>
      </c>
      <c r="G25" s="27">
        <f>'1'!G40/10</f>
        <v>27988906</v>
      </c>
      <c r="H25" s="27">
        <f>'1'!H40/10</f>
        <v>29108462</v>
      </c>
      <c r="I25" s="27">
        <f>'1'!I40/10</f>
        <v>29981716</v>
      </c>
      <c r="J25" s="6"/>
      <c r="K25" s="6"/>
      <c r="L25" s="6"/>
      <c r="M25" s="6"/>
    </row>
    <row r="26" spans="1:13" ht="15.75" customHeight="1" x14ac:dyDescent="0.25">
      <c r="B26" s="28"/>
      <c r="C26" s="28"/>
      <c r="D26" s="28"/>
      <c r="E26" s="28"/>
      <c r="F26" s="28"/>
      <c r="G26" s="28"/>
      <c r="H26" s="28"/>
      <c r="I26" s="6"/>
      <c r="J26" s="6"/>
      <c r="K26" s="6"/>
      <c r="L26" s="6"/>
      <c r="M26" s="6"/>
    </row>
    <row r="27" spans="1:13" ht="15.75" customHeight="1" x14ac:dyDescent="0.25">
      <c r="I27" s="6"/>
      <c r="J27" s="6"/>
      <c r="K27" s="6"/>
      <c r="L27" s="6"/>
      <c r="M27" s="6"/>
    </row>
    <row r="28" spans="1:13" ht="15.75" customHeight="1" x14ac:dyDescent="0.25">
      <c r="I28" s="6"/>
      <c r="J28" s="6"/>
      <c r="K28" s="6"/>
      <c r="L28" s="6"/>
      <c r="M28" s="6"/>
    </row>
    <row r="29" spans="1:13" ht="15.75" customHeight="1" x14ac:dyDescent="0.25">
      <c r="I29" s="6"/>
      <c r="J29" s="6"/>
      <c r="K29" s="6"/>
      <c r="L29" s="6"/>
      <c r="M29" s="6"/>
    </row>
    <row r="30" spans="1:13" ht="15.75" customHeight="1" x14ac:dyDescent="0.25">
      <c r="I30" s="6"/>
      <c r="J30" s="6"/>
      <c r="K30" s="6"/>
      <c r="L30" s="6"/>
      <c r="M30" s="6"/>
    </row>
    <row r="31" spans="1:13" ht="15.75" customHeight="1" x14ac:dyDescent="0.25">
      <c r="I31" s="6"/>
      <c r="J31" s="6"/>
      <c r="K31" s="6"/>
      <c r="L31" s="6"/>
      <c r="M31" s="6"/>
    </row>
    <row r="32" spans="1:13" ht="15.75" customHeight="1" x14ac:dyDescent="0.25">
      <c r="I32" s="6"/>
      <c r="J32" s="6"/>
      <c r="K32" s="6"/>
      <c r="L32" s="6"/>
      <c r="M32" s="6"/>
    </row>
    <row r="33" spans="1:2" ht="15.75" customHeight="1" x14ac:dyDescent="0.2"/>
    <row r="34" spans="1:2" ht="15.75" customHeight="1" x14ac:dyDescent="0.2"/>
    <row r="35" spans="1:2" ht="15.75" customHeight="1" x14ac:dyDescent="0.2"/>
    <row r="36" spans="1:2" ht="15.75" customHeight="1" x14ac:dyDescent="0.2"/>
    <row r="37" spans="1:2" ht="15.75" customHeight="1" x14ac:dyDescent="0.2"/>
    <row r="38" spans="1:2" ht="15.75" customHeight="1" x14ac:dyDescent="0.2"/>
    <row r="39" spans="1:2" ht="15.75" customHeight="1" x14ac:dyDescent="0.2"/>
    <row r="40" spans="1:2" ht="15.75" customHeight="1" x14ac:dyDescent="0.2"/>
    <row r="41" spans="1:2" ht="15.75" customHeight="1" x14ac:dyDescent="0.2"/>
    <row r="42" spans="1:2" ht="15.75" customHeight="1" x14ac:dyDescent="0.2"/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5">
      <c r="A47" s="9"/>
      <c r="B47" s="9"/>
    </row>
    <row r="48" spans="1: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N17" sqref="N17"/>
    </sheetView>
  </sheetViews>
  <sheetFormatPr defaultColWidth="12.625" defaultRowHeight="15" customHeight="1" x14ac:dyDescent="0.2"/>
  <cols>
    <col min="1" max="1" width="25.375" customWidth="1"/>
    <col min="2" max="8" width="11.75" customWidth="1"/>
    <col min="9" max="9" width="14.875" customWidth="1"/>
    <col min="10" max="26" width="7.62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2" t="s">
        <v>4</v>
      </c>
    </row>
    <row r="4" spans="1:9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  <c r="I4" s="3">
        <v>2019</v>
      </c>
    </row>
    <row r="5" spans="1:9" x14ac:dyDescent="0.25">
      <c r="A5" s="4" t="s">
        <v>6</v>
      </c>
      <c r="B5" s="6"/>
      <c r="C5" s="6"/>
      <c r="D5" s="6"/>
      <c r="E5" s="6"/>
      <c r="F5" s="6"/>
      <c r="G5" s="6"/>
      <c r="I5" s="6"/>
    </row>
    <row r="6" spans="1:9" x14ac:dyDescent="0.25">
      <c r="A6" s="2" t="s">
        <v>8</v>
      </c>
      <c r="B6" s="6">
        <v>349341371</v>
      </c>
      <c r="C6" s="6">
        <v>331848993</v>
      </c>
      <c r="D6" s="6">
        <v>351358213</v>
      </c>
      <c r="E6" s="6">
        <v>317710727</v>
      </c>
      <c r="F6" s="6">
        <v>194417783</v>
      </c>
      <c r="G6" s="6">
        <v>505653895</v>
      </c>
      <c r="H6" s="6">
        <v>589944013</v>
      </c>
      <c r="I6" s="7">
        <v>564968911</v>
      </c>
    </row>
    <row r="7" spans="1:9" x14ac:dyDescent="0.25">
      <c r="A7" s="9" t="s">
        <v>10</v>
      </c>
      <c r="B7" s="6">
        <v>-337872459</v>
      </c>
      <c r="C7" s="6">
        <v>-314197537</v>
      </c>
      <c r="D7" s="6">
        <v>-309386512</v>
      </c>
      <c r="E7" s="6">
        <v>-245360260</v>
      </c>
      <c r="F7" s="6">
        <v>-183460213</v>
      </c>
      <c r="G7" s="6">
        <v>-446365139</v>
      </c>
      <c r="H7" s="6">
        <v>-478203339</v>
      </c>
      <c r="I7" s="7">
        <v>-494184304</v>
      </c>
    </row>
    <row r="8" spans="1:9" x14ac:dyDescent="0.25">
      <c r="A8" s="9" t="s">
        <v>12</v>
      </c>
      <c r="B8" s="6"/>
      <c r="C8" s="6"/>
      <c r="D8" s="6"/>
      <c r="E8" s="6"/>
      <c r="F8" s="6"/>
      <c r="G8" s="6"/>
      <c r="H8" s="6">
        <v>-12782956</v>
      </c>
      <c r="I8" s="7">
        <v>-2076187</v>
      </c>
    </row>
    <row r="9" spans="1:9" x14ac:dyDescent="0.25">
      <c r="A9" s="9" t="s">
        <v>13</v>
      </c>
      <c r="B9" s="6">
        <v>-2645181</v>
      </c>
      <c r="C9" s="6">
        <v>-1280285</v>
      </c>
      <c r="D9" s="6">
        <v>-230000</v>
      </c>
      <c r="E9" s="6">
        <v>-312116</v>
      </c>
      <c r="F9" s="6">
        <v>0</v>
      </c>
      <c r="G9" s="6">
        <v>-691104</v>
      </c>
      <c r="I9" s="6"/>
    </row>
    <row r="10" spans="1:9" x14ac:dyDescent="0.25">
      <c r="A10" s="1"/>
      <c r="B10" s="13">
        <f t="shared" ref="B10:I10" si="0">SUM(B6:B9)</f>
        <v>8823731</v>
      </c>
      <c r="C10" s="13">
        <f t="shared" si="0"/>
        <v>16371171</v>
      </c>
      <c r="D10" s="13">
        <f t="shared" si="0"/>
        <v>41741701</v>
      </c>
      <c r="E10" s="13">
        <f t="shared" si="0"/>
        <v>72038351</v>
      </c>
      <c r="F10" s="13">
        <f t="shared" si="0"/>
        <v>10957570</v>
      </c>
      <c r="G10" s="13">
        <f t="shared" si="0"/>
        <v>58597652</v>
      </c>
      <c r="H10" s="13">
        <f t="shared" si="0"/>
        <v>98957718</v>
      </c>
      <c r="I10" s="13">
        <f t="shared" si="0"/>
        <v>68708420</v>
      </c>
    </row>
    <row r="11" spans="1:9" x14ac:dyDescent="0.25">
      <c r="B11" s="6"/>
      <c r="C11" s="6"/>
      <c r="D11" s="6"/>
      <c r="E11" s="6"/>
      <c r="F11" s="6"/>
      <c r="G11" s="6"/>
    </row>
    <row r="12" spans="1:9" x14ac:dyDescent="0.25">
      <c r="A12" s="4" t="s">
        <v>18</v>
      </c>
      <c r="B12" s="6"/>
      <c r="C12" s="6"/>
      <c r="D12" s="6"/>
      <c r="E12" s="6"/>
      <c r="F12" s="6"/>
      <c r="G12" s="6"/>
    </row>
    <row r="13" spans="1:9" x14ac:dyDescent="0.25">
      <c r="A13" s="16" t="s">
        <v>19</v>
      </c>
      <c r="B13" s="6">
        <v>-4643229</v>
      </c>
      <c r="C13" s="6">
        <v>-5226240</v>
      </c>
      <c r="D13" s="6">
        <v>-7782000</v>
      </c>
      <c r="E13" s="6">
        <v>-11135050</v>
      </c>
      <c r="F13" s="6">
        <v>-27391907</v>
      </c>
      <c r="G13" s="6">
        <v>-26801704</v>
      </c>
      <c r="H13" s="6">
        <v>-21504440</v>
      </c>
      <c r="I13" s="7">
        <v>-97860244</v>
      </c>
    </row>
    <row r="14" spans="1:9" x14ac:dyDescent="0.25">
      <c r="A14" s="9" t="s">
        <v>22</v>
      </c>
      <c r="B14" s="6">
        <v>0</v>
      </c>
      <c r="C14" s="6">
        <v>0</v>
      </c>
      <c r="D14" s="6">
        <v>0</v>
      </c>
      <c r="E14" s="6">
        <v>-2000000</v>
      </c>
      <c r="F14" s="6">
        <v>-30000000</v>
      </c>
      <c r="G14" s="6">
        <v>0</v>
      </c>
      <c r="I14" s="6"/>
    </row>
    <row r="15" spans="1:9" x14ac:dyDescent="0.25">
      <c r="A15" s="9" t="s">
        <v>23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-5895000</v>
      </c>
      <c r="H15" s="6">
        <v>-3188880</v>
      </c>
      <c r="I15" s="7">
        <v>-1256089</v>
      </c>
    </row>
    <row r="16" spans="1:9" x14ac:dyDescent="0.25">
      <c r="A16" s="9" t="s">
        <v>25</v>
      </c>
      <c r="B16" s="6"/>
      <c r="C16" s="6"/>
      <c r="D16" s="6"/>
      <c r="E16" s="6"/>
      <c r="F16" s="6"/>
      <c r="G16" s="6"/>
      <c r="H16" s="6">
        <v>-153996117</v>
      </c>
      <c r="I16" s="7">
        <v>-134702563</v>
      </c>
    </row>
    <row r="17" spans="1:9" x14ac:dyDescent="0.25">
      <c r="A17" s="9" t="s">
        <v>26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-97512800</v>
      </c>
      <c r="I17" s="6"/>
    </row>
    <row r="18" spans="1:9" x14ac:dyDescent="0.25">
      <c r="A18" s="9" t="s">
        <v>27</v>
      </c>
      <c r="B18" s="6">
        <v>0</v>
      </c>
      <c r="C18" s="6">
        <v>0</v>
      </c>
      <c r="D18" s="6">
        <v>0</v>
      </c>
      <c r="E18" s="6">
        <v>-193845460</v>
      </c>
      <c r="F18" s="6">
        <v>0</v>
      </c>
      <c r="G18" s="6">
        <v>-26012360</v>
      </c>
      <c r="I18" s="6"/>
    </row>
    <row r="19" spans="1:9" x14ac:dyDescent="0.25">
      <c r="A19" s="1"/>
      <c r="B19" s="13">
        <f t="shared" ref="B19:I19" si="1">SUM(B13:B18)</f>
        <v>-4643229</v>
      </c>
      <c r="C19" s="13">
        <f t="shared" si="1"/>
        <v>-5226240</v>
      </c>
      <c r="D19" s="13">
        <f t="shared" si="1"/>
        <v>-7782000</v>
      </c>
      <c r="E19" s="13">
        <f t="shared" si="1"/>
        <v>-206980510</v>
      </c>
      <c r="F19" s="13">
        <f t="shared" si="1"/>
        <v>-57391907</v>
      </c>
      <c r="G19" s="13">
        <f t="shared" si="1"/>
        <v>-156221864</v>
      </c>
      <c r="H19" s="13">
        <f t="shared" si="1"/>
        <v>-178689437</v>
      </c>
      <c r="I19" s="13">
        <f t="shared" si="1"/>
        <v>-233818896</v>
      </c>
    </row>
    <row r="20" spans="1:9" x14ac:dyDescent="0.25">
      <c r="B20" s="6"/>
      <c r="C20" s="6"/>
      <c r="D20" s="6"/>
      <c r="E20" s="6"/>
      <c r="F20" s="6"/>
      <c r="G20" s="6"/>
    </row>
    <row r="21" spans="1:9" ht="15.75" customHeight="1" x14ac:dyDescent="0.25">
      <c r="A21" s="4" t="s">
        <v>30</v>
      </c>
      <c r="B21" s="6"/>
      <c r="C21" s="6"/>
      <c r="D21" s="6"/>
      <c r="E21" s="6"/>
      <c r="F21" s="6"/>
      <c r="G21" s="6"/>
    </row>
    <row r="22" spans="1:9" ht="15.75" customHeight="1" x14ac:dyDescent="0.25">
      <c r="A22" s="9" t="s">
        <v>31</v>
      </c>
      <c r="B22" s="6"/>
      <c r="C22" s="6">
        <v>-3593429</v>
      </c>
      <c r="D22" s="6">
        <v>-2886402</v>
      </c>
      <c r="E22" s="6">
        <v>-21287691</v>
      </c>
      <c r="F22" s="6">
        <v>-23076140</v>
      </c>
      <c r="G22" s="6">
        <v>-60401462</v>
      </c>
      <c r="H22" s="6">
        <v>-73631214</v>
      </c>
      <c r="I22" s="7">
        <v>-117095291</v>
      </c>
    </row>
    <row r="23" spans="1:9" ht="15.75" customHeight="1" x14ac:dyDescent="0.25">
      <c r="A23" s="16" t="s">
        <v>33</v>
      </c>
      <c r="B23" s="6"/>
      <c r="C23" s="6"/>
      <c r="D23" s="6"/>
      <c r="E23" s="6"/>
      <c r="F23" s="6"/>
      <c r="G23" s="6"/>
      <c r="I23" s="7">
        <v>37603850</v>
      </c>
    </row>
    <row r="24" spans="1:9" ht="15.75" customHeight="1" x14ac:dyDescent="0.25">
      <c r="A24" s="9" t="s">
        <v>35</v>
      </c>
      <c r="B24" s="6">
        <v>1051447</v>
      </c>
      <c r="C24" s="6">
        <v>-6688592</v>
      </c>
      <c r="D24" s="6">
        <v>-3427232</v>
      </c>
      <c r="E24" s="6">
        <v>-8218644</v>
      </c>
      <c r="F24" s="6">
        <v>-3846326</v>
      </c>
      <c r="G24" s="6">
        <v>-7542110</v>
      </c>
      <c r="I24" s="6"/>
    </row>
    <row r="25" spans="1:9" ht="15.75" customHeight="1" x14ac:dyDescent="0.25">
      <c r="A25" s="9" t="s">
        <v>36</v>
      </c>
      <c r="B25" s="6"/>
      <c r="C25" s="6"/>
      <c r="D25" s="6"/>
      <c r="E25" s="6"/>
      <c r="F25" s="6"/>
      <c r="G25" s="6"/>
      <c r="H25" s="6">
        <v>-1057467</v>
      </c>
      <c r="I25" s="7">
        <v>330343208</v>
      </c>
    </row>
    <row r="26" spans="1:9" ht="15.75" customHeight="1" x14ac:dyDescent="0.25">
      <c r="A26" s="9" t="s">
        <v>38</v>
      </c>
      <c r="B26" s="6">
        <v>3249896</v>
      </c>
      <c r="C26" s="6">
        <v>-809924</v>
      </c>
      <c r="D26" s="6">
        <v>-7452242</v>
      </c>
      <c r="E26" s="6">
        <v>72839547</v>
      </c>
      <c r="F26" s="6">
        <v>33794002</v>
      </c>
      <c r="G26" s="6">
        <v>109350723</v>
      </c>
      <c r="H26" s="6">
        <v>148079053</v>
      </c>
      <c r="I26" s="7">
        <v>-89753226</v>
      </c>
    </row>
    <row r="27" spans="1:9" ht="15.75" customHeight="1" x14ac:dyDescent="0.25">
      <c r="A27" s="9" t="s">
        <v>40</v>
      </c>
      <c r="B27" s="6"/>
      <c r="C27" s="6"/>
      <c r="D27" s="6"/>
      <c r="E27" s="6">
        <v>321601533</v>
      </c>
      <c r="F27" s="6">
        <v>51659710</v>
      </c>
      <c r="G27" s="6">
        <v>55359035</v>
      </c>
      <c r="I27" s="6"/>
    </row>
    <row r="28" spans="1:9" ht="15.75" customHeight="1" x14ac:dyDescent="0.25">
      <c r="A28" s="9" t="s">
        <v>41</v>
      </c>
      <c r="B28" s="6"/>
      <c r="C28" s="6"/>
      <c r="D28" s="6"/>
      <c r="E28" s="6">
        <v>-224251780</v>
      </c>
      <c r="F28" s="6">
        <v>0</v>
      </c>
      <c r="G28" s="6">
        <v>0</v>
      </c>
      <c r="I28" s="6"/>
    </row>
    <row r="29" spans="1:9" ht="15.75" customHeight="1" x14ac:dyDescent="0.25">
      <c r="A29" s="9" t="s">
        <v>42</v>
      </c>
      <c r="B29" s="6">
        <v>-9000000</v>
      </c>
      <c r="C29" s="6">
        <v>0</v>
      </c>
      <c r="D29" s="6">
        <v>-20800500</v>
      </c>
      <c r="E29" s="6">
        <v>0</v>
      </c>
      <c r="F29" s="6">
        <v>-547758</v>
      </c>
      <c r="G29" s="6">
        <v>0</v>
      </c>
      <c r="I29" s="7">
        <v>2825000</v>
      </c>
    </row>
    <row r="30" spans="1:9" ht="15.75" customHeight="1" x14ac:dyDescent="0.25">
      <c r="A30" s="1"/>
      <c r="B30" s="13">
        <f t="shared" ref="B30:I30" si="2">SUM(B22:B29)</f>
        <v>-4698657</v>
      </c>
      <c r="C30" s="13">
        <f t="shared" si="2"/>
        <v>-11091945</v>
      </c>
      <c r="D30" s="13">
        <f t="shared" si="2"/>
        <v>-34566376</v>
      </c>
      <c r="E30" s="13">
        <f t="shared" si="2"/>
        <v>140682965</v>
      </c>
      <c r="F30" s="13">
        <f t="shared" si="2"/>
        <v>57983488</v>
      </c>
      <c r="G30" s="13">
        <f t="shared" si="2"/>
        <v>96766186</v>
      </c>
      <c r="H30" s="13">
        <f t="shared" si="2"/>
        <v>73390372</v>
      </c>
      <c r="I30" s="13">
        <f t="shared" si="2"/>
        <v>163923541</v>
      </c>
    </row>
    <row r="31" spans="1:9" ht="15.75" customHeight="1" x14ac:dyDescent="0.25">
      <c r="B31" s="6"/>
      <c r="C31" s="6"/>
      <c r="D31" s="6"/>
      <c r="E31" s="6"/>
      <c r="F31" s="6"/>
      <c r="G31" s="6"/>
      <c r="H31" s="6"/>
    </row>
    <row r="32" spans="1:9" ht="15.75" customHeight="1" x14ac:dyDescent="0.25">
      <c r="A32" s="1" t="s">
        <v>46</v>
      </c>
      <c r="B32" s="11">
        <f t="shared" ref="B32:I32" si="3">SUM(B10,B19,B30)</f>
        <v>-518155</v>
      </c>
      <c r="C32" s="11">
        <f t="shared" si="3"/>
        <v>52986</v>
      </c>
      <c r="D32" s="11">
        <f t="shared" si="3"/>
        <v>-606675</v>
      </c>
      <c r="E32" s="11">
        <f t="shared" si="3"/>
        <v>5740806</v>
      </c>
      <c r="F32" s="11">
        <f t="shared" si="3"/>
        <v>11549151</v>
      </c>
      <c r="G32" s="11">
        <f t="shared" si="3"/>
        <v>-858026</v>
      </c>
      <c r="H32" s="11">
        <f t="shared" si="3"/>
        <v>-6341347</v>
      </c>
      <c r="I32" s="11">
        <f t="shared" si="3"/>
        <v>-1186935</v>
      </c>
    </row>
    <row r="33" spans="1:9" ht="15.75" customHeight="1" x14ac:dyDescent="0.25">
      <c r="A33" s="18" t="s">
        <v>49</v>
      </c>
      <c r="B33" s="6">
        <v>1248517</v>
      </c>
      <c r="C33" s="6">
        <v>730362</v>
      </c>
      <c r="D33" s="6">
        <v>783348</v>
      </c>
      <c r="E33" s="6">
        <v>176673</v>
      </c>
      <c r="F33" s="6">
        <v>5917478</v>
      </c>
      <c r="G33" s="6">
        <v>17466629</v>
      </c>
      <c r="H33" s="6">
        <v>16608603</v>
      </c>
      <c r="I33" s="7">
        <v>10267255</v>
      </c>
    </row>
    <row r="34" spans="1:9" ht="15.75" customHeight="1" x14ac:dyDescent="0.25">
      <c r="A34" s="4" t="s">
        <v>50</v>
      </c>
      <c r="B34" s="11">
        <f t="shared" ref="B34:G34" si="4">SUM(B32:B33)</f>
        <v>730362</v>
      </c>
      <c r="C34" s="11">
        <f t="shared" si="4"/>
        <v>783348</v>
      </c>
      <c r="D34" s="11">
        <f t="shared" si="4"/>
        <v>176673</v>
      </c>
      <c r="E34" s="11">
        <f t="shared" si="4"/>
        <v>5917479</v>
      </c>
      <c r="F34" s="11">
        <f t="shared" si="4"/>
        <v>17466629</v>
      </c>
      <c r="G34" s="11">
        <f t="shared" si="4"/>
        <v>16608603</v>
      </c>
      <c r="H34" s="11">
        <f>SUM(H32:H33)-1</f>
        <v>10267255</v>
      </c>
      <c r="I34" s="11">
        <f>SUM(I32:I33)</f>
        <v>9080320</v>
      </c>
    </row>
    <row r="35" spans="1:9" ht="15.75" customHeight="1" x14ac:dyDescent="0.25">
      <c r="B35" s="11"/>
      <c r="C35" s="11"/>
      <c r="D35" s="11"/>
      <c r="E35" s="11"/>
      <c r="F35" s="11"/>
      <c r="G35" s="11"/>
      <c r="H35" s="11"/>
    </row>
    <row r="36" spans="1:9" ht="15.75" customHeight="1" x14ac:dyDescent="0.25">
      <c r="A36" s="4" t="s">
        <v>52</v>
      </c>
      <c r="B36" s="20">
        <f>B10/('1'!B40/10)</f>
        <v>0.43219685540752351</v>
      </c>
      <c r="C36" s="20">
        <f>C10/('1'!C40/10)</f>
        <v>0.72898132480763755</v>
      </c>
      <c r="D36" s="20">
        <f>D10/('1'!D40/10)</f>
        <v>1.689717552592036</v>
      </c>
      <c r="E36" s="20">
        <f>E10/('1'!E40/10)</f>
        <v>2.6510324911267129</v>
      </c>
      <c r="F36" s="20">
        <f>F10/('1'!F40/10)</f>
        <v>0.40324179677287919</v>
      </c>
      <c r="G36" s="20">
        <f>G10/('1'!G40/10)</f>
        <v>2.0936028010526742</v>
      </c>
      <c r="H36" s="20">
        <f>H10/('1'!H40/10)</f>
        <v>3.3996202891104312</v>
      </c>
      <c r="I36" s="20">
        <f>I10/('1'!I40/10)</f>
        <v>2.2916773676329933</v>
      </c>
    </row>
    <row r="37" spans="1:9" ht="15.75" customHeight="1" x14ac:dyDescent="0.25">
      <c r="A37" s="4" t="s">
        <v>57</v>
      </c>
      <c r="B37" s="6">
        <f>'1'!B40/10</f>
        <v>20416000</v>
      </c>
      <c r="C37" s="6">
        <f>'1'!C40/10</f>
        <v>22457600</v>
      </c>
      <c r="D37" s="6">
        <f>'1'!D40/10</f>
        <v>24703360</v>
      </c>
      <c r="E37" s="6">
        <f>'1'!E40/10</f>
        <v>27173696</v>
      </c>
      <c r="F37" s="6">
        <f>'1'!F40/10</f>
        <v>27173696</v>
      </c>
      <c r="G37" s="6">
        <f>'1'!G40/10</f>
        <v>27988906</v>
      </c>
      <c r="H37" s="6">
        <f>'1'!H40/10</f>
        <v>29108462</v>
      </c>
      <c r="I37" s="6">
        <f>'1'!I40/10</f>
        <v>29981716</v>
      </c>
    </row>
    <row r="38" spans="1:9" ht="15.75" customHeight="1" x14ac:dyDescent="0.2"/>
    <row r="39" spans="1:9" ht="15.75" customHeight="1" x14ac:dyDescent="0.2"/>
    <row r="40" spans="1:9" ht="15.75" customHeight="1" x14ac:dyDescent="0.2"/>
    <row r="41" spans="1:9" ht="15.75" customHeight="1" x14ac:dyDescent="0.2"/>
    <row r="42" spans="1:9" ht="15.75" customHeight="1" x14ac:dyDescent="0.2"/>
    <row r="43" spans="1:9" ht="15.75" customHeight="1" x14ac:dyDescent="0.2"/>
    <row r="44" spans="1:9" ht="15.75" customHeight="1" x14ac:dyDescent="0.2"/>
    <row r="45" spans="1:9" ht="15.75" customHeight="1" x14ac:dyDescent="0.2"/>
    <row r="46" spans="1:9" ht="15.75" customHeight="1" x14ac:dyDescent="0.2"/>
    <row r="47" spans="1:9" ht="15.75" customHeight="1" x14ac:dyDescent="0.2"/>
    <row r="48" spans="1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6" width="7.625" customWidth="1"/>
  </cols>
  <sheetData>
    <row r="1" spans="1:8" x14ac:dyDescent="0.25">
      <c r="A1" s="1" t="s">
        <v>0</v>
      </c>
    </row>
    <row r="2" spans="1:8" x14ac:dyDescent="0.25">
      <c r="A2" s="1" t="s">
        <v>70</v>
      </c>
    </row>
    <row r="3" spans="1:8" x14ac:dyDescent="0.25">
      <c r="A3" s="2" t="s">
        <v>4</v>
      </c>
    </row>
    <row r="4" spans="1:8" x14ac:dyDescent="0.25">
      <c r="B4" s="2">
        <v>2012</v>
      </c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x14ac:dyDescent="0.25">
      <c r="A5" s="2" t="s">
        <v>72</v>
      </c>
      <c r="B5" s="26">
        <f>'2'!B22/'1'!B19</f>
        <v>2.7888530020031149E-2</v>
      </c>
      <c r="C5" s="26">
        <f>'2'!C22/'1'!C19</f>
        <v>3.1620716687128569E-2</v>
      </c>
      <c r="D5" s="26">
        <f>'2'!D22/'1'!D19</f>
        <v>3.4874286460177525E-2</v>
      </c>
      <c r="E5" s="26">
        <f>'2'!E22/'1'!E19</f>
        <v>1.3923258056613168E-2</v>
      </c>
      <c r="F5" s="26">
        <f>'2'!F22/'1'!F19</f>
        <v>4.2603538986571779E-3</v>
      </c>
      <c r="G5" s="26">
        <f>'2'!G22/'1'!G19</f>
        <v>8.757938180568834E-3</v>
      </c>
      <c r="H5" s="26">
        <f>'2'!H22/'1'!H19</f>
        <v>7.9085415476784493E-3</v>
      </c>
    </row>
    <row r="6" spans="1:8" x14ac:dyDescent="0.25">
      <c r="A6" s="2" t="s">
        <v>76</v>
      </c>
      <c r="B6" s="26">
        <f>'2'!B22/'1'!B39</f>
        <v>4.3623462654048241E-2</v>
      </c>
      <c r="C6" s="26">
        <f>'2'!C22/'1'!C39</f>
        <v>4.9706706077624001E-2</v>
      </c>
      <c r="D6" s="26">
        <f>'2'!D22/'1'!D39</f>
        <v>5.278645336313155E-2</v>
      </c>
      <c r="E6" s="26">
        <f>'2'!E22/'1'!E39</f>
        <v>2.7811654635972065E-2</v>
      </c>
      <c r="F6" s="26">
        <f>'2'!F22/'1'!F39</f>
        <v>9.169038162518902E-3</v>
      </c>
      <c r="G6" s="26">
        <f>'2'!G22/'1'!G39</f>
        <v>2.1449044696113924E-2</v>
      </c>
      <c r="H6" s="26">
        <f>'2'!H22/'1'!H39</f>
        <v>2.3019625008351099E-2</v>
      </c>
    </row>
    <row r="7" spans="1:8" x14ac:dyDescent="0.25">
      <c r="A7" s="2" t="s">
        <v>81</v>
      </c>
      <c r="B7" s="26">
        <f>('1'!B24+'1'!B25)/'1'!B39</f>
        <v>0</v>
      </c>
      <c r="C7" s="26">
        <f>('1'!C24+'1'!C25)/'1'!C39</f>
        <v>3.5661812563912147E-2</v>
      </c>
      <c r="D7" s="26">
        <f>('1'!D24+'1'!D25)/'1'!D39</f>
        <v>1.7252653848517884E-2</v>
      </c>
      <c r="E7" s="26">
        <f>('1'!E24+'1'!E25)/'1'!E39</f>
        <v>0.58426311919854157</v>
      </c>
      <c r="F7" s="26">
        <f>('1'!F24+'1'!F25)/'1'!F39</f>
        <v>0.66177511631696151</v>
      </c>
      <c r="G7" s="26">
        <f>('1'!G24+'1'!G25)/'1'!G39</f>
        <v>0.70793927621947494</v>
      </c>
      <c r="H7" s="26">
        <f>('1'!H24+'1'!H25)/'1'!H39</f>
        <v>0.70854601861172584</v>
      </c>
    </row>
    <row r="8" spans="1:8" x14ac:dyDescent="0.25">
      <c r="A8" s="2" t="s">
        <v>83</v>
      </c>
      <c r="B8" s="28">
        <f>'1'!B12/'1'!B28</f>
        <v>0.72372988418614459</v>
      </c>
      <c r="C8" s="28">
        <f>'1'!C12/'1'!C28</f>
        <v>0.97131678045876624</v>
      </c>
      <c r="D8" s="28">
        <f>'1'!D12/'1'!D28</f>
        <v>1.1241352023130129</v>
      </c>
      <c r="E8" s="28">
        <f>'1'!E12/'1'!E28</f>
        <v>2.081796787773265</v>
      </c>
      <c r="F8" s="28">
        <f>'1'!F12/'1'!F28</f>
        <v>2.0085261469355857</v>
      </c>
      <c r="G8" s="28">
        <f>'1'!G12/'1'!G28</f>
        <v>1.6024689930927816</v>
      </c>
      <c r="H8" s="28">
        <f>'1'!H12/'1'!H28</f>
        <v>0.91645844129741572</v>
      </c>
    </row>
    <row r="9" spans="1:8" x14ac:dyDescent="0.25">
      <c r="A9" s="2" t="s">
        <v>85</v>
      </c>
      <c r="B9" s="26">
        <f>'2'!B22/'2'!B5</f>
        <v>6.1154465539601348E-2</v>
      </c>
      <c r="C9" s="26">
        <f>'2'!C22/'2'!C5</f>
        <v>7.3223606766790059E-2</v>
      </c>
      <c r="D9" s="26">
        <f>'2'!D22/'2'!D5</f>
        <v>8.0276501332803521E-2</v>
      </c>
      <c r="E9" s="26">
        <f>'2'!E22/'2'!E5</f>
        <v>4.385270021406152E-2</v>
      </c>
      <c r="F9" s="26">
        <f>'2'!F22/'2'!F5</f>
        <v>2.3540925228934736E-2</v>
      </c>
      <c r="G9" s="26">
        <f>'2'!G22/'2'!G5</f>
        <v>2.1252615408097458E-2</v>
      </c>
      <c r="H9" s="26">
        <f>'2'!H22/'2'!H5</f>
        <v>2.0760657950053354E-2</v>
      </c>
    </row>
    <row r="10" spans="1:8" x14ac:dyDescent="0.25">
      <c r="A10" s="2" t="s">
        <v>86</v>
      </c>
      <c r="B10" s="26">
        <f>'2'!B10/'2'!B5</f>
        <v>0.14537266810117569</v>
      </c>
      <c r="C10" s="26">
        <f>'2'!C10/'2'!C5</f>
        <v>0.14743215609366506</v>
      </c>
      <c r="D10" s="26">
        <f>'2'!D10/'2'!D5</f>
        <v>0.15241791553499967</v>
      </c>
      <c r="E10" s="26">
        <f>'2'!E10/'2'!E5</f>
        <v>0.12656573308507302</v>
      </c>
      <c r="F10" s="26">
        <f>'2'!F10/'2'!F5</f>
        <v>0.14604298277669181</v>
      </c>
      <c r="G10" s="26">
        <f>'2'!G10/'2'!G5</f>
        <v>0.151766829968905</v>
      </c>
      <c r="H10" s="26">
        <f>'2'!H10/'2'!H5</f>
        <v>0.1448614115062935</v>
      </c>
    </row>
    <row r="11" spans="1:8" x14ac:dyDescent="0.25">
      <c r="A11" s="2" t="s">
        <v>87</v>
      </c>
      <c r="B11" s="26">
        <f>'2'!B22/('1'!B39+'1'!B24+'1'!B25)</f>
        <v>4.3623462654048241E-2</v>
      </c>
      <c r="C11" s="26">
        <f>'2'!C22/('1'!C39+'1'!C24+'1'!C25)</f>
        <v>4.7995113341650353E-2</v>
      </c>
      <c r="D11" s="26">
        <f>'2'!D22/('1'!D39+'1'!D24+'1'!D25)</f>
        <v>5.1891192579766071E-2</v>
      </c>
      <c r="E11" s="26">
        <f>'2'!E22/('1'!E39+'1'!E24+'1'!E25)</f>
        <v>1.7554946712413293E-2</v>
      </c>
      <c r="F11" s="26">
        <f>'2'!F22/('1'!F39+'1'!F24+'1'!F25)</f>
        <v>5.5176167175017615E-3</v>
      </c>
      <c r="G11" s="26">
        <f>'2'!G22/('1'!G39+'1'!G24+'1'!G25)</f>
        <v>1.2558435182538458E-2</v>
      </c>
      <c r="H11" s="26">
        <f>'2'!H22/('1'!H39+'1'!H24+'1'!H25)</f>
        <v>1.3473225044916045E-2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2020-04-12T16:15:00Z</dcterms:modified>
</cp:coreProperties>
</file>