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Service &amp; Real Estate\A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jlL+rcR5nS++fbIa50Afn2IErLnQ=="/>
    </ext>
  </extLst>
</workbook>
</file>

<file path=xl/calcChain.xml><?xml version="1.0" encoding="utf-8"?>
<calcChain xmlns="http://schemas.openxmlformats.org/spreadsheetml/2006/main">
  <c r="D8" i="4" l="1"/>
  <c r="I35" i="3"/>
  <c r="H35" i="3"/>
  <c r="G35" i="3"/>
  <c r="F35" i="3"/>
  <c r="E35" i="3"/>
  <c r="D35" i="3"/>
  <c r="C35" i="3"/>
  <c r="B35" i="3"/>
  <c r="I19" i="3"/>
  <c r="H19" i="3"/>
  <c r="G19" i="3"/>
  <c r="F19" i="3"/>
  <c r="E19" i="3"/>
  <c r="D19" i="3"/>
  <c r="C19" i="3"/>
  <c r="B19" i="3"/>
  <c r="I12" i="3"/>
  <c r="I42" i="3" s="1"/>
  <c r="H12" i="3"/>
  <c r="H42" i="3" s="1"/>
  <c r="G12" i="3"/>
  <c r="G42" i="3" s="1"/>
  <c r="F12" i="3"/>
  <c r="F42" i="3" s="1"/>
  <c r="E12" i="3"/>
  <c r="E42" i="3" s="1"/>
  <c r="D12" i="3"/>
  <c r="D42" i="3" s="1"/>
  <c r="C12" i="3"/>
  <c r="C42" i="3" s="1"/>
  <c r="B12" i="3"/>
  <c r="B42" i="3" s="1"/>
  <c r="I20" i="2"/>
  <c r="H20" i="2"/>
  <c r="G20" i="2"/>
  <c r="F20" i="2"/>
  <c r="E20" i="2"/>
  <c r="D20" i="2"/>
  <c r="C20" i="2"/>
  <c r="B20" i="2"/>
  <c r="H12" i="2"/>
  <c r="H16" i="2" s="1"/>
  <c r="H18" i="2" s="1"/>
  <c r="H23" i="2" s="1"/>
  <c r="H25" i="2" s="1"/>
  <c r="D12" i="2"/>
  <c r="D11" i="4" s="1"/>
  <c r="G10" i="2"/>
  <c r="F10" i="2"/>
  <c r="E10" i="2"/>
  <c r="D10" i="2"/>
  <c r="C10" i="2"/>
  <c r="B10" i="2"/>
  <c r="I8" i="2"/>
  <c r="I12" i="2" s="1"/>
  <c r="I16" i="2" s="1"/>
  <c r="I18" i="2" s="1"/>
  <c r="I23" i="2" s="1"/>
  <c r="I25" i="2" s="1"/>
  <c r="H8" i="2"/>
  <c r="G8" i="2"/>
  <c r="G12" i="2" s="1"/>
  <c r="F8" i="2"/>
  <c r="F12" i="2" s="1"/>
  <c r="E8" i="2"/>
  <c r="E12" i="2" s="1"/>
  <c r="D8" i="2"/>
  <c r="C8" i="2"/>
  <c r="C12" i="2" s="1"/>
  <c r="B8" i="2"/>
  <c r="B12" i="2" s="1"/>
  <c r="I54" i="1"/>
  <c r="H54" i="1"/>
  <c r="G54" i="1"/>
  <c r="F54" i="1"/>
  <c r="E54" i="1"/>
  <c r="D54" i="1"/>
  <c r="C54" i="1"/>
  <c r="B54" i="1"/>
  <c r="I42" i="1"/>
  <c r="I53" i="1" s="1"/>
  <c r="H42" i="1"/>
  <c r="H53" i="1" s="1"/>
  <c r="G42" i="1"/>
  <c r="G8" i="4" s="1"/>
  <c r="F42" i="1"/>
  <c r="E42" i="1"/>
  <c r="E53" i="1" s="1"/>
  <c r="D42" i="1"/>
  <c r="D53" i="1" s="1"/>
  <c r="C42" i="1"/>
  <c r="C8" i="4" s="1"/>
  <c r="B42" i="1"/>
  <c r="B8" i="4" s="1"/>
  <c r="I27" i="1"/>
  <c r="H27" i="1"/>
  <c r="G27" i="1"/>
  <c r="F27" i="1"/>
  <c r="E27" i="1"/>
  <c r="D27" i="1"/>
  <c r="C27" i="1"/>
  <c r="B27" i="1"/>
  <c r="I23" i="1"/>
  <c r="I40" i="1" s="1"/>
  <c r="H23" i="1"/>
  <c r="H40" i="1" s="1"/>
  <c r="G23" i="1"/>
  <c r="G40" i="1" s="1"/>
  <c r="F23" i="1"/>
  <c r="F40" i="1" s="1"/>
  <c r="E23" i="1"/>
  <c r="E40" i="1" s="1"/>
  <c r="D23" i="1"/>
  <c r="D40" i="1" s="1"/>
  <c r="C23" i="1"/>
  <c r="C40" i="1" s="1"/>
  <c r="B23" i="1"/>
  <c r="B40" i="1" s="1"/>
  <c r="I12" i="1"/>
  <c r="H12" i="1"/>
  <c r="G12" i="1"/>
  <c r="G9" i="4" s="1"/>
  <c r="F12" i="1"/>
  <c r="F9" i="4" s="1"/>
  <c r="E12" i="1"/>
  <c r="E9" i="4" s="1"/>
  <c r="D12" i="1"/>
  <c r="D9" i="4" s="1"/>
  <c r="C12" i="1"/>
  <c r="C9" i="4" s="1"/>
  <c r="B12" i="1"/>
  <c r="B9" i="4" s="1"/>
  <c r="I7" i="1"/>
  <c r="I19" i="1" s="1"/>
  <c r="H7" i="1"/>
  <c r="H19" i="1" s="1"/>
  <c r="G7" i="1"/>
  <c r="G19" i="1" s="1"/>
  <c r="F7" i="1"/>
  <c r="F19" i="1" s="1"/>
  <c r="E7" i="1"/>
  <c r="E19" i="1" s="1"/>
  <c r="D7" i="1"/>
  <c r="D19" i="1" s="1"/>
  <c r="C7" i="1"/>
  <c r="C19" i="1" s="1"/>
  <c r="B7" i="1"/>
  <c r="B19" i="1" s="1"/>
  <c r="C16" i="2" l="1"/>
  <c r="C18" i="2" s="1"/>
  <c r="C23" i="2" s="1"/>
  <c r="C11" i="4"/>
  <c r="G16" i="2"/>
  <c r="G18" i="2" s="1"/>
  <c r="G23" i="2" s="1"/>
  <c r="G11" i="4"/>
  <c r="E11" i="4"/>
  <c r="E16" i="2"/>
  <c r="E18" i="2" s="1"/>
  <c r="E23" i="2" s="1"/>
  <c r="F51" i="1"/>
  <c r="B16" i="2"/>
  <c r="B18" i="2" s="1"/>
  <c r="B23" i="2" s="1"/>
  <c r="B11" i="4"/>
  <c r="F11" i="4"/>
  <c r="F16" i="2"/>
  <c r="F18" i="2" s="1"/>
  <c r="F23" i="2" s="1"/>
  <c r="B51" i="1"/>
  <c r="F53" i="1"/>
  <c r="D16" i="2"/>
  <c r="D18" i="2" s="1"/>
  <c r="D23" i="2" s="1"/>
  <c r="C51" i="1"/>
  <c r="G51" i="1"/>
  <c r="C53" i="1"/>
  <c r="G53" i="1"/>
  <c r="E37" i="3"/>
  <c r="E39" i="3" s="1"/>
  <c r="I37" i="3"/>
  <c r="I39" i="3" s="1"/>
  <c r="E8" i="4"/>
  <c r="B53" i="1"/>
  <c r="H37" i="3"/>
  <c r="H39" i="3" s="1"/>
  <c r="D51" i="1"/>
  <c r="H51" i="1"/>
  <c r="B37" i="3"/>
  <c r="B39" i="3" s="1"/>
  <c r="F37" i="3"/>
  <c r="F39" i="3" s="1"/>
  <c r="F8" i="4"/>
  <c r="D37" i="3"/>
  <c r="D39" i="3" s="1"/>
  <c r="E51" i="1"/>
  <c r="I51" i="1"/>
  <c r="C37" i="3"/>
  <c r="C39" i="3" s="1"/>
  <c r="G37" i="3"/>
  <c r="G39" i="3" s="1"/>
  <c r="B7" i="4" l="1"/>
  <c r="B12" i="4"/>
  <c r="B10" i="4"/>
  <c r="B6" i="4"/>
  <c r="B25" i="2"/>
  <c r="F7" i="4"/>
  <c r="F12" i="4"/>
  <c r="F10" i="4"/>
  <c r="F6" i="4"/>
  <c r="F25" i="2"/>
  <c r="G12" i="4"/>
  <c r="G10" i="4"/>
  <c r="G6" i="4"/>
  <c r="G25" i="2"/>
  <c r="G7" i="4"/>
  <c r="D10" i="4"/>
  <c r="D6" i="4"/>
  <c r="D25" i="2"/>
  <c r="D7" i="4"/>
  <c r="D12" i="4"/>
  <c r="E7" i="4"/>
  <c r="E12" i="4"/>
  <c r="E10" i="4"/>
  <c r="E6" i="4"/>
  <c r="E25" i="2"/>
  <c r="C12" i="4"/>
  <c r="C10" i="4"/>
  <c r="C6" i="4"/>
  <c r="C25" i="2"/>
  <c r="C7" i="4"/>
</calcChain>
</file>

<file path=xl/sharedStrings.xml><?xml version="1.0" encoding="utf-8"?>
<sst xmlns="http://schemas.openxmlformats.org/spreadsheetml/2006/main" count="103" uniqueCount="94">
  <si>
    <t>SAIF POWERTEC LIMITED</t>
  </si>
  <si>
    <t>Income Statement</t>
  </si>
  <si>
    <t>STATEMENT OF PROFIT &amp; LOSS</t>
  </si>
  <si>
    <t>Balance Sheet</t>
  </si>
  <si>
    <t>As at year end</t>
  </si>
  <si>
    <t>ASSETS</t>
  </si>
  <si>
    <t>NON CURRENT ASSETS</t>
  </si>
  <si>
    <t>AS AT YEAR END</t>
  </si>
  <si>
    <t>Net Revenues</t>
  </si>
  <si>
    <t>Net Cash Flows - Operating Activities</t>
  </si>
  <si>
    <t>Cash received from customers and others</t>
  </si>
  <si>
    <t>Cost of goods sold</t>
  </si>
  <si>
    <t>Property, plant and equipment</t>
  </si>
  <si>
    <t>Cash paid to employees/suppliers</t>
  </si>
  <si>
    <t>Gross Profit</t>
  </si>
  <si>
    <t>Capital work in progress</t>
  </si>
  <si>
    <t>Paid against advances, deposits and prepayments</t>
  </si>
  <si>
    <t>Investment in subsidiary company</t>
  </si>
  <si>
    <t>CURRENT ASSETS</t>
  </si>
  <si>
    <t>Received against contract in advance</t>
  </si>
  <si>
    <t>Interest and financial expenses</t>
  </si>
  <si>
    <t>Operating Income/(Expenses)</t>
  </si>
  <si>
    <t>Inventories</t>
  </si>
  <si>
    <t>Accounts receivables</t>
  </si>
  <si>
    <t>Advances, deposits &amp; prepayments</t>
  </si>
  <si>
    <t>Administrative expenses</t>
  </si>
  <si>
    <t>FDR</t>
  </si>
  <si>
    <t>Operating Profit</t>
  </si>
  <si>
    <t>Cash &amp; Cash-equivalents</t>
  </si>
  <si>
    <t>Non-Operating Income/(Expenses)</t>
  </si>
  <si>
    <t>Net Cash Flows - Investment Activities</t>
  </si>
  <si>
    <t>Acquisition of property, plant and equipment</t>
  </si>
  <si>
    <t>Other income</t>
  </si>
  <si>
    <t>Financial charges</t>
  </si>
  <si>
    <t>Fixed deposit receipt (FDR)</t>
  </si>
  <si>
    <t>Profit Before contribution to WPPF</t>
  </si>
  <si>
    <t>Liabilities and Capital</t>
  </si>
  <si>
    <t>Advance against property, plant and equipment</t>
  </si>
  <si>
    <t>Liabilities</t>
  </si>
  <si>
    <t>Provision for contribution against WPPF</t>
  </si>
  <si>
    <t>Non Current Liabilities</t>
  </si>
  <si>
    <t>Profit Before Taxation</t>
  </si>
  <si>
    <t>Net Cash Flows - Financing Activities</t>
  </si>
  <si>
    <t>Provision for Taxation</t>
  </si>
  <si>
    <t>Borrowings from banks</t>
  </si>
  <si>
    <t>Current tax</t>
  </si>
  <si>
    <t>Proceeds from long term borrowing</t>
  </si>
  <si>
    <t>Deferred tax</t>
  </si>
  <si>
    <t>Deferred tax liability</t>
  </si>
  <si>
    <t>Receipt from short term loan</t>
  </si>
  <si>
    <t>Net Profit</t>
  </si>
  <si>
    <t>Paid to short term loan</t>
  </si>
  <si>
    <t>Current Liabilities</t>
  </si>
  <si>
    <t>Receipt from long term loan</t>
  </si>
  <si>
    <t>Paid to long term loan</t>
  </si>
  <si>
    <t>Interest &amp; financial expenses</t>
  </si>
  <si>
    <t>Current portion of long term-term borrowings</t>
  </si>
  <si>
    <t>Shares capital</t>
  </si>
  <si>
    <t>Share premium</t>
  </si>
  <si>
    <t>Short term loan</t>
  </si>
  <si>
    <t>Undistributed profit</t>
  </si>
  <si>
    <t>Proceeds from issuance of share capital</t>
  </si>
  <si>
    <t>Accounts payable</t>
  </si>
  <si>
    <t>Non controlling interest</t>
  </si>
  <si>
    <t>Shares money refundable</t>
  </si>
  <si>
    <t>Cash dividend paid</t>
  </si>
  <si>
    <t>Share money Deposite</t>
  </si>
  <si>
    <t>Earnings per share (par value Taka 10)</t>
  </si>
  <si>
    <t>Bank overdraft</t>
  </si>
  <si>
    <t>Accrued expenses</t>
  </si>
  <si>
    <t>Share money refundable</t>
  </si>
  <si>
    <t>Obligation to contact clients</t>
  </si>
  <si>
    <t>WPPF</t>
  </si>
  <si>
    <t>Net Change in Cash Flows</t>
  </si>
  <si>
    <t>Cash and Cash Equivalents at Beginning Period</t>
  </si>
  <si>
    <t>Shares to Calculate EPS</t>
  </si>
  <si>
    <t>Shareholders’ Equity</t>
  </si>
  <si>
    <t>Cash and Cash Equivalents at End of Period</t>
  </si>
  <si>
    <t>Share capital</t>
  </si>
  <si>
    <t>Revaluation reserve</t>
  </si>
  <si>
    <t>Retained earnings</t>
  </si>
  <si>
    <t>Net Operating Cash Flow Per Share</t>
  </si>
  <si>
    <t>Non-controlling interest</t>
  </si>
  <si>
    <t>Net assets value per share</t>
  </si>
  <si>
    <t>Shares to calculate NAVPS</t>
  </si>
  <si>
    <t>Shares to Calculate NOCFPS</t>
  </si>
  <si>
    <t>Ratios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</si>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</sst>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7" x14ac:knownFonts="1">
    <font>
      <sz val="11"/>
      <color theme="1"/>
      <name val="Arial"/>
    </font>
    <font>
      <b/>
      <sz val="12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3" fontId="1" fillId="0" borderId="0" xfId="0" applyNumberFormat="1" applyFont="1"/>
    <xf numFmtId="0" fontId="2" fillId="0" borderId="1" xfId="0" applyFont="1" applyBorder="1" applyAlignment="1">
      <alignment horizontal="left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15" fontId="4" fillId="0" borderId="0" xfId="0" applyNumberFormat="1" applyFont="1"/>
    <xf numFmtId="0" fontId="2" fillId="0" borderId="1" xfId="0" applyFont="1" applyBorder="1"/>
    <xf numFmtId="164" fontId="4" fillId="0" borderId="0" xfId="0" applyNumberFormat="1" applyFont="1"/>
    <xf numFmtId="164" fontId="2" fillId="0" borderId="0" xfId="0" applyNumberFormat="1" applyFont="1"/>
    <xf numFmtId="3" fontId="4" fillId="0" borderId="0" xfId="0" applyNumberFormat="1" applyFont="1"/>
    <xf numFmtId="0" fontId="5" fillId="0" borderId="0" xfId="0" applyFont="1"/>
    <xf numFmtId="164" fontId="4" fillId="0" borderId="1" xfId="0" applyNumberFormat="1" applyFont="1" applyBorder="1"/>
    <xf numFmtId="0" fontId="4" fillId="0" borderId="0" xfId="0" applyFont="1"/>
    <xf numFmtId="3" fontId="2" fillId="0" borderId="0" xfId="0" applyNumberFormat="1" applyFont="1"/>
    <xf numFmtId="0" fontId="2" fillId="0" borderId="0" xfId="0" applyFont="1"/>
    <xf numFmtId="164" fontId="2" fillId="0" borderId="2" xfId="0" applyNumberFormat="1" applyFont="1" applyBorder="1"/>
    <xf numFmtId="0" fontId="2" fillId="0" borderId="3" xfId="0" applyFont="1" applyBorder="1"/>
    <xf numFmtId="0" fontId="1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164" fontId="2" fillId="0" borderId="3" xfId="0" applyNumberFormat="1" applyFont="1" applyBorder="1"/>
    <xf numFmtId="43" fontId="4" fillId="0" borderId="0" xfId="0" applyNumberFormat="1" applyFont="1"/>
    <xf numFmtId="2" fontId="2" fillId="0" borderId="0" xfId="0" applyNumberFormat="1" applyFont="1"/>
    <xf numFmtId="4" fontId="2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7.25" customWidth="1"/>
    <col min="2" max="7" width="12.5" customWidth="1"/>
    <col min="8" max="8" width="14.75" customWidth="1"/>
    <col min="9" max="9" width="15.25" customWidth="1"/>
    <col min="10" max="26" width="7.625" customWidth="1"/>
  </cols>
  <sheetData>
    <row r="1" spans="1:9" ht="15.75" x14ac:dyDescent="0.25">
      <c r="A1" s="1" t="s">
        <v>0</v>
      </c>
    </row>
    <row r="2" spans="1:9" ht="15.75" x14ac:dyDescent="0.25">
      <c r="A2" s="1" t="s">
        <v>3</v>
      </c>
    </row>
    <row r="3" spans="1:9" ht="15.75" x14ac:dyDescent="0.25">
      <c r="A3" s="1" t="s">
        <v>4</v>
      </c>
    </row>
    <row r="5" spans="1:9" ht="15.75" x14ac:dyDescent="0.25">
      <c r="B5" s="1">
        <v>2012</v>
      </c>
      <c r="C5" s="1">
        <v>2013</v>
      </c>
      <c r="D5" s="1">
        <v>2014</v>
      </c>
      <c r="E5" s="1">
        <v>2015</v>
      </c>
      <c r="F5" s="1">
        <v>2016</v>
      </c>
      <c r="G5" s="1">
        <v>2017</v>
      </c>
      <c r="H5" s="1">
        <v>2018</v>
      </c>
      <c r="I5" s="1">
        <v>2019</v>
      </c>
    </row>
    <row r="6" spans="1:9" x14ac:dyDescent="0.25">
      <c r="A6" s="3" t="s">
        <v>5</v>
      </c>
    </row>
    <row r="7" spans="1:9" x14ac:dyDescent="0.25">
      <c r="A7" s="8" t="s">
        <v>6</v>
      </c>
      <c r="B7" s="12">
        <f t="shared" ref="B7:I7" si="0">SUM(B8:B10)</f>
        <v>905218519</v>
      </c>
      <c r="C7" s="12">
        <f t="shared" si="0"/>
        <v>1069576851</v>
      </c>
      <c r="D7" s="12">
        <f t="shared" si="0"/>
        <v>1337974254</v>
      </c>
      <c r="E7" s="12">
        <f t="shared" si="0"/>
        <v>2047462445</v>
      </c>
      <c r="F7" s="12">
        <f t="shared" si="0"/>
        <v>3718380169</v>
      </c>
      <c r="G7" s="12">
        <f t="shared" si="0"/>
        <v>5738407177</v>
      </c>
      <c r="H7" s="12">
        <f t="shared" si="0"/>
        <v>6580875812</v>
      </c>
      <c r="I7" s="12">
        <f t="shared" si="0"/>
        <v>7113653590</v>
      </c>
    </row>
    <row r="8" spans="1:9" x14ac:dyDescent="0.25">
      <c r="A8" s="14" t="s">
        <v>12</v>
      </c>
      <c r="B8" s="11">
        <v>592356340</v>
      </c>
      <c r="C8" s="11">
        <v>809955215</v>
      </c>
      <c r="D8" s="11">
        <v>1112420062</v>
      </c>
      <c r="E8" s="11">
        <v>1357480653</v>
      </c>
      <c r="F8" s="11">
        <v>1483778544</v>
      </c>
      <c r="G8" s="11">
        <v>1765005743</v>
      </c>
      <c r="H8" s="11">
        <v>2890054704</v>
      </c>
      <c r="I8" s="11">
        <v>2872243742</v>
      </c>
    </row>
    <row r="9" spans="1:9" x14ac:dyDescent="0.25">
      <c r="A9" s="14" t="s">
        <v>15</v>
      </c>
      <c r="B9" s="11">
        <v>232862179</v>
      </c>
      <c r="C9" s="11">
        <v>179621636</v>
      </c>
      <c r="D9" s="11">
        <v>145554192</v>
      </c>
      <c r="E9" s="11">
        <v>609981792</v>
      </c>
      <c r="F9" s="11">
        <v>2154601625</v>
      </c>
      <c r="G9" s="11">
        <v>3893401434</v>
      </c>
      <c r="H9" s="11">
        <v>3690821108</v>
      </c>
      <c r="I9" s="11">
        <v>4241409848</v>
      </c>
    </row>
    <row r="10" spans="1:9" x14ac:dyDescent="0.25">
      <c r="A10" s="14" t="s">
        <v>17</v>
      </c>
      <c r="B10" s="11">
        <v>80000000</v>
      </c>
      <c r="C10" s="11">
        <v>80000000</v>
      </c>
      <c r="D10" s="11">
        <v>80000000</v>
      </c>
      <c r="E10" s="11">
        <v>80000000</v>
      </c>
      <c r="F10" s="11">
        <v>80000000</v>
      </c>
      <c r="G10" s="11">
        <v>80000000</v>
      </c>
      <c r="H10" s="11">
        <v>0</v>
      </c>
    </row>
    <row r="11" spans="1:9" x14ac:dyDescent="0.25">
      <c r="B11" s="11"/>
      <c r="C11" s="11"/>
      <c r="D11" s="11"/>
      <c r="E11" s="11"/>
      <c r="F11" s="11"/>
      <c r="G11" s="11"/>
    </row>
    <row r="12" spans="1:9" x14ac:dyDescent="0.25">
      <c r="A12" s="8" t="s">
        <v>18</v>
      </c>
      <c r="B12" s="12">
        <f t="shared" ref="B12:I12" si="1">SUM(B13:B17)</f>
        <v>649650525</v>
      </c>
      <c r="C12" s="12">
        <f t="shared" si="1"/>
        <v>787781340</v>
      </c>
      <c r="D12" s="12">
        <f t="shared" si="1"/>
        <v>1265353089</v>
      </c>
      <c r="E12" s="12">
        <f t="shared" si="1"/>
        <v>1966587413</v>
      </c>
      <c r="F12" s="12">
        <f t="shared" si="1"/>
        <v>2410139149</v>
      </c>
      <c r="G12" s="12">
        <f t="shared" si="1"/>
        <v>3591533225</v>
      </c>
      <c r="H12" s="12">
        <f t="shared" si="1"/>
        <v>4702693294</v>
      </c>
      <c r="I12" s="12">
        <f t="shared" si="1"/>
        <v>5306931683</v>
      </c>
    </row>
    <row r="13" spans="1:9" x14ac:dyDescent="0.25">
      <c r="A13" s="16" t="s">
        <v>22</v>
      </c>
      <c r="B13" s="11">
        <v>26487957</v>
      </c>
      <c r="C13" s="11">
        <v>51499123</v>
      </c>
      <c r="D13" s="11">
        <v>281072011</v>
      </c>
      <c r="E13" s="11">
        <v>477940429</v>
      </c>
      <c r="F13" s="11">
        <v>492204690</v>
      </c>
      <c r="G13" s="11">
        <v>1147636561</v>
      </c>
      <c r="H13" s="11">
        <v>1452963929</v>
      </c>
      <c r="I13" s="11">
        <v>1454135069</v>
      </c>
    </row>
    <row r="14" spans="1:9" x14ac:dyDescent="0.25">
      <c r="A14" s="16" t="s">
        <v>23</v>
      </c>
      <c r="B14" s="11">
        <v>326639912</v>
      </c>
      <c r="C14" s="11">
        <v>440869099</v>
      </c>
      <c r="D14" s="11">
        <v>497508584</v>
      </c>
      <c r="E14" s="11">
        <v>658067339</v>
      </c>
      <c r="F14" s="11">
        <v>812766401</v>
      </c>
      <c r="G14" s="11">
        <v>764799690</v>
      </c>
      <c r="H14" s="11">
        <v>1287848255</v>
      </c>
      <c r="I14" s="11">
        <v>1348355085</v>
      </c>
    </row>
    <row r="15" spans="1:9" x14ac:dyDescent="0.25">
      <c r="A15" s="16" t="s">
        <v>24</v>
      </c>
      <c r="B15" s="11">
        <v>248248434</v>
      </c>
      <c r="C15" s="11">
        <v>238840923</v>
      </c>
      <c r="D15" s="11">
        <v>401596060</v>
      </c>
      <c r="E15" s="11">
        <v>473410617</v>
      </c>
      <c r="F15" s="11">
        <v>822163723</v>
      </c>
      <c r="G15" s="11">
        <v>869505542</v>
      </c>
      <c r="H15" s="11">
        <v>1331350284</v>
      </c>
      <c r="I15" s="11">
        <v>1806222311</v>
      </c>
    </row>
    <row r="16" spans="1:9" x14ac:dyDescent="0.25">
      <c r="A16" s="16" t="s">
        <v>26</v>
      </c>
      <c r="B16" s="11">
        <v>0</v>
      </c>
      <c r="C16" s="11">
        <v>50387111</v>
      </c>
      <c r="D16" s="11">
        <v>65178760</v>
      </c>
      <c r="E16" s="11">
        <v>163329031</v>
      </c>
      <c r="F16" s="11">
        <v>227402573</v>
      </c>
      <c r="G16" s="11">
        <v>470939314</v>
      </c>
      <c r="H16" s="11">
        <v>485237270</v>
      </c>
      <c r="I16" s="11">
        <v>361997767</v>
      </c>
    </row>
    <row r="17" spans="1:9" x14ac:dyDescent="0.25">
      <c r="A17" s="16" t="s">
        <v>28</v>
      </c>
      <c r="B17" s="11">
        <v>48274222</v>
      </c>
      <c r="C17" s="11">
        <v>6185084</v>
      </c>
      <c r="D17" s="11">
        <v>19997674</v>
      </c>
      <c r="E17" s="11">
        <v>193839997</v>
      </c>
      <c r="F17" s="11">
        <v>55601762</v>
      </c>
      <c r="G17" s="11">
        <v>338652118</v>
      </c>
      <c r="H17" s="11">
        <v>145293556</v>
      </c>
      <c r="I17" s="11">
        <v>336221451</v>
      </c>
    </row>
    <row r="18" spans="1:9" x14ac:dyDescent="0.25">
      <c r="B18" s="11"/>
      <c r="C18" s="11"/>
      <c r="D18" s="11"/>
      <c r="E18" s="11"/>
      <c r="F18" s="11"/>
      <c r="G18" s="11"/>
    </row>
    <row r="19" spans="1:9" x14ac:dyDescent="0.25">
      <c r="A19" s="18"/>
      <c r="B19" s="12">
        <f t="shared" ref="B19:I19" si="2">SUM(B7,B12)</f>
        <v>1554869044</v>
      </c>
      <c r="C19" s="12">
        <f t="shared" si="2"/>
        <v>1857358191</v>
      </c>
      <c r="D19" s="12">
        <f t="shared" si="2"/>
        <v>2603327343</v>
      </c>
      <c r="E19" s="12">
        <f t="shared" si="2"/>
        <v>4014049858</v>
      </c>
      <c r="F19" s="12">
        <f t="shared" si="2"/>
        <v>6128519318</v>
      </c>
      <c r="G19" s="12">
        <f t="shared" si="2"/>
        <v>9329940402</v>
      </c>
      <c r="H19" s="12">
        <f t="shared" si="2"/>
        <v>11283569106</v>
      </c>
      <c r="I19" s="12">
        <f t="shared" si="2"/>
        <v>12420585273</v>
      </c>
    </row>
    <row r="20" spans="1:9" x14ac:dyDescent="0.25">
      <c r="B20" s="11"/>
      <c r="C20" s="11"/>
      <c r="D20" s="11"/>
      <c r="E20" s="11"/>
      <c r="F20" s="11"/>
      <c r="G20" s="11"/>
    </row>
    <row r="21" spans="1:9" ht="15.75" customHeight="1" x14ac:dyDescent="0.25">
      <c r="A21" s="21" t="s">
        <v>36</v>
      </c>
      <c r="B21" s="11"/>
      <c r="C21" s="12"/>
      <c r="D21" s="12"/>
      <c r="E21" s="12"/>
      <c r="F21" s="12"/>
      <c r="G21" s="12"/>
    </row>
    <row r="22" spans="1:9" ht="15.75" customHeight="1" x14ac:dyDescent="0.25">
      <c r="A22" s="22" t="s">
        <v>38</v>
      </c>
      <c r="B22" s="11"/>
      <c r="C22" s="11"/>
      <c r="D22" s="11"/>
      <c r="E22" s="11"/>
      <c r="F22" s="11"/>
      <c r="G22" s="11"/>
      <c r="H22" s="11"/>
    </row>
    <row r="23" spans="1:9" ht="15.75" customHeight="1" x14ac:dyDescent="0.25">
      <c r="A23" s="8" t="s">
        <v>40</v>
      </c>
      <c r="B23" s="12">
        <f t="shared" ref="B23:I23" si="3">SUM(B24:B25)</f>
        <v>103108982</v>
      </c>
      <c r="C23" s="12">
        <f t="shared" si="3"/>
        <v>219586510</v>
      </c>
      <c r="D23" s="12">
        <f t="shared" si="3"/>
        <v>476580976</v>
      </c>
      <c r="E23" s="12">
        <f t="shared" si="3"/>
        <v>666493563</v>
      </c>
      <c r="F23" s="12">
        <f t="shared" si="3"/>
        <v>1271898869</v>
      </c>
      <c r="G23" s="12">
        <f t="shared" si="3"/>
        <v>1190062895</v>
      </c>
      <c r="H23" s="12">
        <f t="shared" si="3"/>
        <v>1826733241</v>
      </c>
      <c r="I23" s="12">
        <f t="shared" si="3"/>
        <v>1885547736</v>
      </c>
    </row>
    <row r="24" spans="1:9" ht="15.75" customHeight="1" x14ac:dyDescent="0.25">
      <c r="A24" s="16" t="s">
        <v>44</v>
      </c>
      <c r="B24" s="11">
        <v>103108982</v>
      </c>
      <c r="C24" s="11">
        <v>219586510</v>
      </c>
      <c r="D24" s="11">
        <v>476580976</v>
      </c>
      <c r="E24" s="11">
        <v>666493563</v>
      </c>
      <c r="F24" s="11">
        <v>1213149869</v>
      </c>
      <c r="G24" s="11">
        <v>1118445082</v>
      </c>
      <c r="H24" s="11">
        <v>1704113097</v>
      </c>
      <c r="I24" s="11">
        <v>1737110741</v>
      </c>
    </row>
    <row r="25" spans="1:9" ht="15.75" customHeight="1" x14ac:dyDescent="0.25">
      <c r="A25" s="16" t="s">
        <v>48</v>
      </c>
      <c r="B25" s="11">
        <v>0</v>
      </c>
      <c r="C25" s="11">
        <v>0</v>
      </c>
      <c r="D25" s="11">
        <v>0</v>
      </c>
      <c r="E25" s="11">
        <v>0</v>
      </c>
      <c r="F25" s="11">
        <v>58749000</v>
      </c>
      <c r="G25" s="11">
        <v>71617813</v>
      </c>
      <c r="H25" s="11">
        <v>122620144</v>
      </c>
      <c r="I25" s="11">
        <v>148436995</v>
      </c>
    </row>
    <row r="26" spans="1:9" ht="15.75" customHeight="1" x14ac:dyDescent="0.25">
      <c r="B26" s="11"/>
      <c r="C26" s="11"/>
      <c r="D26" s="11"/>
      <c r="E26" s="11"/>
      <c r="F26" s="11"/>
      <c r="G26" s="11"/>
    </row>
    <row r="27" spans="1:9" ht="15.75" customHeight="1" x14ac:dyDescent="0.25">
      <c r="A27" s="8" t="s">
        <v>52</v>
      </c>
      <c r="B27" s="12">
        <f t="shared" ref="B27:I27" si="4">SUM(B28:B38)</f>
        <v>434027485</v>
      </c>
      <c r="C27" s="12">
        <f t="shared" si="4"/>
        <v>569063977</v>
      </c>
      <c r="D27" s="12">
        <f t="shared" si="4"/>
        <v>948544658</v>
      </c>
      <c r="E27" s="12">
        <f t="shared" si="4"/>
        <v>1610343302</v>
      </c>
      <c r="F27" s="12">
        <f t="shared" si="4"/>
        <v>2738814471</v>
      </c>
      <c r="G27" s="12">
        <f t="shared" si="4"/>
        <v>3712016461</v>
      </c>
      <c r="H27" s="12">
        <f t="shared" si="4"/>
        <v>4382420186</v>
      </c>
      <c r="I27" s="12">
        <f t="shared" si="4"/>
        <v>5078746964</v>
      </c>
    </row>
    <row r="28" spans="1:9" ht="15.75" customHeight="1" x14ac:dyDescent="0.25">
      <c r="A28" s="16" t="s">
        <v>56</v>
      </c>
      <c r="B28" s="11">
        <v>195366256</v>
      </c>
      <c r="C28" s="11">
        <v>100277781</v>
      </c>
      <c r="D28" s="11">
        <v>203257439</v>
      </c>
      <c r="E28" s="11">
        <v>221534831</v>
      </c>
      <c r="F28" s="11">
        <v>259140617</v>
      </c>
      <c r="G28" s="11">
        <v>390515843</v>
      </c>
      <c r="H28" s="11">
        <v>376531751</v>
      </c>
      <c r="I28" s="11">
        <v>1160079372</v>
      </c>
    </row>
    <row r="29" spans="1:9" ht="15.75" customHeight="1" x14ac:dyDescent="0.25">
      <c r="A29" s="16" t="s">
        <v>59</v>
      </c>
      <c r="B29" s="11">
        <v>0</v>
      </c>
      <c r="C29" s="11">
        <v>187576394</v>
      </c>
      <c r="D29" s="11">
        <v>520119100</v>
      </c>
      <c r="E29" s="11">
        <v>1076203713</v>
      </c>
      <c r="F29" s="11">
        <v>1464592974</v>
      </c>
      <c r="G29" s="11">
        <v>2566374311</v>
      </c>
      <c r="H29" s="11">
        <v>2907844458</v>
      </c>
      <c r="I29" s="11">
        <v>2327877207</v>
      </c>
    </row>
    <row r="30" spans="1:9" ht="15.75" customHeight="1" x14ac:dyDescent="0.25">
      <c r="A30" s="16" t="s">
        <v>60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2143343</v>
      </c>
      <c r="H30" s="11">
        <v>3433003</v>
      </c>
      <c r="I30" s="11">
        <v>5599835</v>
      </c>
    </row>
    <row r="31" spans="1:9" ht="15.75" customHeight="1" x14ac:dyDescent="0.25">
      <c r="A31" s="16" t="s">
        <v>62</v>
      </c>
      <c r="B31" s="11">
        <v>13450996</v>
      </c>
      <c r="C31" s="11">
        <v>91773706</v>
      </c>
      <c r="D31" s="11">
        <v>5792325</v>
      </c>
      <c r="E31" s="11">
        <v>18354237</v>
      </c>
      <c r="F31" s="11">
        <v>424337012</v>
      </c>
      <c r="G31" s="11">
        <v>103094110</v>
      </c>
      <c r="H31" s="11">
        <v>180206349</v>
      </c>
      <c r="I31" s="11">
        <v>82114933</v>
      </c>
    </row>
    <row r="32" spans="1:9" ht="15.75" customHeight="1" x14ac:dyDescent="0.25">
      <c r="A32" s="16" t="s">
        <v>64</v>
      </c>
      <c r="B32" s="11">
        <v>0</v>
      </c>
      <c r="C32" s="11">
        <v>0</v>
      </c>
      <c r="D32" s="11">
        <v>0</v>
      </c>
      <c r="E32" s="11">
        <v>1260000</v>
      </c>
      <c r="F32" s="11">
        <v>1242750</v>
      </c>
      <c r="G32" s="11">
        <v>8218855</v>
      </c>
      <c r="H32" s="11">
        <v>9010000</v>
      </c>
      <c r="I32" s="11">
        <v>1227750</v>
      </c>
    </row>
    <row r="33" spans="1:9" ht="15.75" customHeight="1" x14ac:dyDescent="0.25">
      <c r="A33" s="14" t="s">
        <v>66</v>
      </c>
      <c r="B33" s="11"/>
      <c r="C33" s="11"/>
      <c r="D33" s="11"/>
      <c r="E33" s="11"/>
      <c r="F33" s="11"/>
      <c r="G33" s="11"/>
      <c r="H33" s="11"/>
      <c r="I33" s="11">
        <v>9010000</v>
      </c>
    </row>
    <row r="34" spans="1:9" ht="15.75" customHeight="1" x14ac:dyDescent="0.25">
      <c r="A34" s="16" t="s">
        <v>68</v>
      </c>
      <c r="B34" s="11">
        <v>55267132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</row>
    <row r="35" spans="1:9" ht="15.75" customHeight="1" x14ac:dyDescent="0.25">
      <c r="A35" s="16" t="s">
        <v>69</v>
      </c>
      <c r="B35" s="11">
        <v>106017235</v>
      </c>
      <c r="C35" s="11">
        <v>170275878</v>
      </c>
      <c r="D35" s="11">
        <v>204699253</v>
      </c>
      <c r="E35" s="11">
        <v>264720093</v>
      </c>
      <c r="F35" s="11">
        <v>345575688</v>
      </c>
      <c r="G35" s="11">
        <v>544760018</v>
      </c>
      <c r="H35" s="11">
        <v>758960561</v>
      </c>
      <c r="I35" s="11">
        <v>917639996</v>
      </c>
    </row>
    <row r="36" spans="1:9" ht="15.75" customHeight="1" x14ac:dyDescent="0.25">
      <c r="A36" s="16" t="s">
        <v>70</v>
      </c>
      <c r="B36" s="11"/>
      <c r="C36" s="11"/>
      <c r="D36" s="11"/>
      <c r="E36" s="11"/>
      <c r="F36" s="11"/>
      <c r="G36" s="11"/>
      <c r="H36" s="11">
        <v>5480985</v>
      </c>
    </row>
    <row r="37" spans="1:9" ht="15.75" customHeight="1" x14ac:dyDescent="0.25">
      <c r="A37" s="16" t="s">
        <v>71</v>
      </c>
      <c r="B37" s="11">
        <v>63925866</v>
      </c>
      <c r="C37" s="11">
        <v>12124688</v>
      </c>
      <c r="D37" s="11">
        <v>89700</v>
      </c>
      <c r="E37" s="11">
        <v>0</v>
      </c>
      <c r="F37" s="11">
        <v>189316735</v>
      </c>
      <c r="G37" s="11">
        <v>0</v>
      </c>
      <c r="H37" s="11">
        <v>0</v>
      </c>
      <c r="I37" s="11">
        <v>401020802</v>
      </c>
    </row>
    <row r="38" spans="1:9" ht="15.75" customHeight="1" x14ac:dyDescent="0.25">
      <c r="A38" s="16" t="s">
        <v>72</v>
      </c>
      <c r="B38" s="11">
        <v>0</v>
      </c>
      <c r="C38" s="11">
        <v>7035530</v>
      </c>
      <c r="D38" s="11">
        <v>14586841</v>
      </c>
      <c r="E38" s="11">
        <v>28270428</v>
      </c>
      <c r="F38" s="11">
        <v>54608695</v>
      </c>
      <c r="G38" s="11">
        <v>96909981</v>
      </c>
      <c r="H38" s="11">
        <v>140953079</v>
      </c>
      <c r="I38" s="11">
        <v>174177069</v>
      </c>
    </row>
    <row r="39" spans="1:9" ht="15.75" customHeight="1" x14ac:dyDescent="0.25">
      <c r="B39" s="11"/>
      <c r="C39" s="11"/>
      <c r="D39" s="11"/>
      <c r="E39" s="11"/>
      <c r="F39" s="11"/>
      <c r="G39" s="11"/>
    </row>
    <row r="40" spans="1:9" ht="15.75" customHeight="1" x14ac:dyDescent="0.25">
      <c r="A40" s="18"/>
      <c r="B40" s="12">
        <f t="shared" ref="B40:I40" si="5">SUM(B23,B27)</f>
        <v>537136467</v>
      </c>
      <c r="C40" s="12">
        <f t="shared" si="5"/>
        <v>788650487</v>
      </c>
      <c r="D40" s="12">
        <f t="shared" si="5"/>
        <v>1425125634</v>
      </c>
      <c r="E40" s="12">
        <f t="shared" si="5"/>
        <v>2276836865</v>
      </c>
      <c r="F40" s="12">
        <f t="shared" si="5"/>
        <v>4010713340</v>
      </c>
      <c r="G40" s="12">
        <f t="shared" si="5"/>
        <v>4902079356</v>
      </c>
      <c r="H40" s="12">
        <f t="shared" si="5"/>
        <v>6209153427</v>
      </c>
      <c r="I40" s="12">
        <f t="shared" si="5"/>
        <v>6964294700</v>
      </c>
    </row>
    <row r="41" spans="1:9" ht="15.75" customHeight="1" x14ac:dyDescent="0.25">
      <c r="A41" s="18"/>
      <c r="B41" s="12"/>
      <c r="C41" s="12"/>
      <c r="D41" s="12"/>
      <c r="E41" s="12"/>
      <c r="F41" s="12"/>
      <c r="G41" s="12"/>
      <c r="H41" s="12"/>
    </row>
    <row r="42" spans="1:9" ht="15.75" customHeight="1" x14ac:dyDescent="0.25">
      <c r="A42" s="8" t="s">
        <v>76</v>
      </c>
      <c r="B42" s="12">
        <f t="shared" ref="B42:G42" si="6">SUM(B43:B46)</f>
        <v>1017732577</v>
      </c>
      <c r="C42" s="12">
        <f t="shared" si="6"/>
        <v>1068707704</v>
      </c>
      <c r="D42" s="12">
        <f t="shared" si="6"/>
        <v>1178201709</v>
      </c>
      <c r="E42" s="12">
        <f t="shared" si="6"/>
        <v>1737212993</v>
      </c>
      <c r="F42" s="12">
        <f t="shared" si="6"/>
        <v>2117805978</v>
      </c>
      <c r="G42" s="12">
        <f t="shared" si="6"/>
        <v>4427861046</v>
      </c>
      <c r="H42" s="12">
        <f t="shared" ref="H42:I42" si="7">SUM(H43:H48)</f>
        <v>5074415680</v>
      </c>
      <c r="I42" s="12">
        <f t="shared" si="7"/>
        <v>5408768020</v>
      </c>
    </row>
    <row r="43" spans="1:9" ht="15.75" customHeight="1" x14ac:dyDescent="0.25">
      <c r="A43" s="14" t="s">
        <v>78</v>
      </c>
      <c r="B43" s="11">
        <v>438940000</v>
      </c>
      <c r="C43" s="11">
        <v>438940000</v>
      </c>
      <c r="D43" s="11">
        <v>438940000</v>
      </c>
      <c r="E43" s="11">
        <v>709853800</v>
      </c>
      <c r="F43" s="11">
        <v>915711400</v>
      </c>
      <c r="G43" s="11">
        <v>2325906960</v>
      </c>
      <c r="H43" s="11">
        <v>2977160900</v>
      </c>
      <c r="I43" s="11">
        <v>3215333780</v>
      </c>
    </row>
    <row r="44" spans="1:9" ht="15.75" customHeight="1" x14ac:dyDescent="0.25">
      <c r="A44" s="14" t="s">
        <v>58</v>
      </c>
      <c r="B44" s="11">
        <v>191429500</v>
      </c>
      <c r="C44" s="11">
        <v>191429500</v>
      </c>
      <c r="D44" s="11">
        <v>191429500</v>
      </c>
      <c r="E44" s="11">
        <v>418345180</v>
      </c>
      <c r="F44" s="11">
        <v>418345180</v>
      </c>
      <c r="G44" s="11">
        <v>976713054</v>
      </c>
      <c r="H44" s="11">
        <v>976713054</v>
      </c>
      <c r="I44" s="11">
        <v>976713054</v>
      </c>
    </row>
    <row r="45" spans="1:9" ht="15.75" customHeight="1" x14ac:dyDescent="0.25">
      <c r="A45" s="14" t="s">
        <v>79</v>
      </c>
      <c r="B45" s="11">
        <v>96540144</v>
      </c>
      <c r="C45" s="11">
        <v>96540144</v>
      </c>
      <c r="D45" s="11">
        <v>96540144</v>
      </c>
      <c r="E45" s="11">
        <v>96540144</v>
      </c>
      <c r="F45" s="11">
        <v>82059122</v>
      </c>
      <c r="G45" s="11">
        <v>82059122</v>
      </c>
      <c r="H45" s="11">
        <v>82059122</v>
      </c>
      <c r="I45" s="11">
        <v>82059122</v>
      </c>
    </row>
    <row r="46" spans="1:9" ht="15.75" customHeight="1" x14ac:dyDescent="0.25">
      <c r="A46" s="14" t="s">
        <v>80</v>
      </c>
      <c r="B46" s="11">
        <v>290822933</v>
      </c>
      <c r="C46" s="11">
        <v>341798060</v>
      </c>
      <c r="D46" s="11">
        <v>451292065</v>
      </c>
      <c r="E46" s="11">
        <v>512473869</v>
      </c>
      <c r="F46" s="11">
        <v>701690276</v>
      </c>
      <c r="G46" s="11">
        <v>1043181910</v>
      </c>
      <c r="H46" s="11">
        <v>1011359025</v>
      </c>
      <c r="I46" s="11">
        <v>1134662064</v>
      </c>
    </row>
    <row r="47" spans="1:9" ht="15.75" customHeight="1" x14ac:dyDescent="0.25">
      <c r="B47" s="11"/>
      <c r="C47" s="11"/>
      <c r="D47" s="11"/>
      <c r="E47" s="11"/>
      <c r="F47" s="11"/>
      <c r="G47" s="11"/>
      <c r="H47" s="11"/>
    </row>
    <row r="48" spans="1:9" ht="15.75" customHeight="1" x14ac:dyDescent="0.25">
      <c r="A48" s="8" t="s">
        <v>82</v>
      </c>
      <c r="B48" s="11"/>
      <c r="C48" s="11"/>
      <c r="D48" s="11"/>
      <c r="E48" s="11"/>
      <c r="F48" s="11"/>
      <c r="G48" s="11"/>
      <c r="H48" s="12">
        <v>27123579</v>
      </c>
    </row>
    <row r="49" spans="1:9" ht="15.75" customHeight="1" x14ac:dyDescent="0.25">
      <c r="A49" s="18"/>
      <c r="B49" s="12"/>
      <c r="C49" s="12"/>
      <c r="D49" s="12"/>
      <c r="E49" s="12"/>
      <c r="F49" s="12"/>
      <c r="G49" s="12"/>
      <c r="H49" s="12"/>
    </row>
    <row r="50" spans="1:9" ht="15.75" customHeight="1" x14ac:dyDescent="0.25">
      <c r="A50" s="18"/>
      <c r="B50" s="11"/>
      <c r="C50" s="11"/>
      <c r="D50" s="11"/>
      <c r="E50" s="11"/>
      <c r="F50" s="11"/>
      <c r="G50" s="11"/>
    </row>
    <row r="51" spans="1:9" ht="15.75" customHeight="1" x14ac:dyDescent="0.25">
      <c r="A51" s="18"/>
      <c r="B51" s="12">
        <f t="shared" ref="B51:G51" si="8">SUM(B42,B40)</f>
        <v>1554869044</v>
      </c>
      <c r="C51" s="12">
        <f t="shared" si="8"/>
        <v>1857358191</v>
      </c>
      <c r="D51" s="12">
        <f t="shared" si="8"/>
        <v>2603327343</v>
      </c>
      <c r="E51" s="12">
        <f t="shared" si="8"/>
        <v>4014049858</v>
      </c>
      <c r="F51" s="12">
        <f t="shared" si="8"/>
        <v>6128519318</v>
      </c>
      <c r="G51" s="12">
        <f t="shared" si="8"/>
        <v>9329940402</v>
      </c>
      <c r="H51" s="12">
        <f t="shared" ref="H51:I51" si="9">SUM(H42,H40)-1</f>
        <v>11283569106</v>
      </c>
      <c r="I51" s="12">
        <f t="shared" si="9"/>
        <v>12373062719</v>
      </c>
    </row>
    <row r="52" spans="1:9" ht="15.75" customHeight="1" x14ac:dyDescent="0.25">
      <c r="B52" s="11"/>
      <c r="C52" s="11"/>
      <c r="D52" s="11"/>
      <c r="E52" s="11"/>
      <c r="F52" s="11"/>
      <c r="G52" s="11"/>
    </row>
    <row r="53" spans="1:9" ht="15.75" customHeight="1" x14ac:dyDescent="0.25">
      <c r="A53" s="10" t="s">
        <v>83</v>
      </c>
      <c r="B53" s="26">
        <f t="shared" ref="B53:G53" si="10">B42/(B43/10)</f>
        <v>23.186143368114092</v>
      </c>
      <c r="C53" s="26">
        <f t="shared" si="10"/>
        <v>24.347466715268602</v>
      </c>
      <c r="D53" s="26">
        <f t="shared" si="10"/>
        <v>26.841976329338863</v>
      </c>
      <c r="E53" s="26">
        <f t="shared" si="10"/>
        <v>24.472827968237965</v>
      </c>
      <c r="F53" s="26">
        <f t="shared" si="10"/>
        <v>23.127439256516844</v>
      </c>
      <c r="G53" s="26">
        <f t="shared" si="10"/>
        <v>19.037137435626402</v>
      </c>
      <c r="H53" s="26">
        <f t="shared" ref="H53:I53" si="11">(H42-H48)/(H43/10)</f>
        <v>16.953373601675342</v>
      </c>
      <c r="I53" s="26">
        <f t="shared" si="11"/>
        <v>16.821793288284987</v>
      </c>
    </row>
    <row r="54" spans="1:9" ht="15.75" customHeight="1" x14ac:dyDescent="0.25">
      <c r="A54" s="10" t="s">
        <v>84</v>
      </c>
      <c r="B54" s="17">
        <f t="shared" ref="B54:I54" si="12">B43/10</f>
        <v>43894000</v>
      </c>
      <c r="C54" s="17">
        <f t="shared" si="12"/>
        <v>43894000</v>
      </c>
      <c r="D54" s="17">
        <f t="shared" si="12"/>
        <v>43894000</v>
      </c>
      <c r="E54" s="17">
        <f t="shared" si="12"/>
        <v>70985380</v>
      </c>
      <c r="F54" s="17">
        <f t="shared" si="12"/>
        <v>91571140</v>
      </c>
      <c r="G54" s="17">
        <f t="shared" si="12"/>
        <v>232590696</v>
      </c>
      <c r="H54" s="17">
        <f t="shared" si="12"/>
        <v>297716090</v>
      </c>
      <c r="I54" s="17">
        <f t="shared" si="12"/>
        <v>321533378</v>
      </c>
    </row>
    <row r="55" spans="1:9" ht="15.75" customHeight="1" x14ac:dyDescent="0.25">
      <c r="F55" s="13"/>
    </row>
    <row r="56" spans="1:9" ht="15.75" customHeight="1" x14ac:dyDescent="0.25">
      <c r="B56" s="18"/>
      <c r="C56" s="26"/>
      <c r="D56" s="18"/>
      <c r="E56" s="18"/>
      <c r="F56" s="18"/>
      <c r="G56" s="18"/>
    </row>
    <row r="57" spans="1:9" ht="15.75" customHeight="1" x14ac:dyDescent="0.2"/>
    <row r="58" spans="1:9" ht="15.75" customHeight="1" x14ac:dyDescent="0.2"/>
    <row r="59" spans="1:9" ht="15.75" customHeight="1" x14ac:dyDescent="0.2"/>
    <row r="60" spans="1:9" ht="15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2.25" customWidth="1"/>
    <col min="2" max="2" width="13.375" customWidth="1"/>
    <col min="3" max="3" width="13.5" customWidth="1"/>
    <col min="4" max="4" width="14.75" customWidth="1"/>
    <col min="5" max="7" width="12.5" customWidth="1"/>
    <col min="8" max="8" width="14.75" customWidth="1"/>
    <col min="9" max="9" width="19.5" customWidth="1"/>
    <col min="10" max="10" width="11.875" customWidth="1"/>
    <col min="11" max="26" width="7.625" customWidth="1"/>
  </cols>
  <sheetData>
    <row r="1" spans="1:10" ht="15.75" x14ac:dyDescent="0.25">
      <c r="A1" s="1" t="s">
        <v>0</v>
      </c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</row>
    <row r="3" spans="1:10" ht="15.75" x14ac:dyDescent="0.25">
      <c r="A3" s="1" t="s">
        <v>4</v>
      </c>
      <c r="B3" s="1"/>
      <c r="C3" s="1"/>
      <c r="D3" s="1"/>
      <c r="E3" s="1"/>
      <c r="G3" s="4"/>
    </row>
    <row r="4" spans="1:10" ht="15.75" x14ac:dyDescent="0.25">
      <c r="B4" s="1"/>
      <c r="C4" s="1"/>
      <c r="D4" s="1"/>
      <c r="E4" s="1"/>
      <c r="F4" s="6"/>
      <c r="G4" s="7"/>
    </row>
    <row r="5" spans="1:10" ht="15.75" x14ac:dyDescent="0.25">
      <c r="A5" s="1"/>
      <c r="B5" s="1">
        <v>2012</v>
      </c>
      <c r="C5" s="1">
        <v>2013</v>
      </c>
      <c r="D5" s="1">
        <v>2014</v>
      </c>
      <c r="E5" s="1">
        <v>2015</v>
      </c>
      <c r="F5" s="1">
        <v>2016</v>
      </c>
      <c r="G5" s="1">
        <v>2017</v>
      </c>
      <c r="H5" s="1">
        <v>2018</v>
      </c>
      <c r="I5" s="1">
        <v>2019</v>
      </c>
      <c r="J5" s="9"/>
    </row>
    <row r="6" spans="1:10" x14ac:dyDescent="0.25">
      <c r="A6" s="10" t="s">
        <v>8</v>
      </c>
      <c r="B6" s="11">
        <v>933813687</v>
      </c>
      <c r="C6" s="11">
        <v>1426116910</v>
      </c>
      <c r="D6" s="11">
        <v>1464111513</v>
      </c>
      <c r="E6" s="11">
        <v>1703336739</v>
      </c>
      <c r="F6" s="11">
        <v>2092298608</v>
      </c>
      <c r="G6" s="11">
        <v>2939534825</v>
      </c>
      <c r="H6" s="11">
        <v>4238879267</v>
      </c>
      <c r="I6" s="11">
        <v>3968863398</v>
      </c>
      <c r="J6" s="13"/>
    </row>
    <row r="7" spans="1:10" x14ac:dyDescent="0.25">
      <c r="A7" s="14" t="s">
        <v>11</v>
      </c>
      <c r="B7" s="15">
        <v>517329723</v>
      </c>
      <c r="C7" s="11">
        <v>1004081405</v>
      </c>
      <c r="D7" s="15">
        <v>966060103</v>
      </c>
      <c r="E7" s="15">
        <v>977081706</v>
      </c>
      <c r="F7" s="15">
        <v>1018556255</v>
      </c>
      <c r="G7" s="15">
        <v>1269148106</v>
      </c>
      <c r="H7" s="15">
        <v>2312471910</v>
      </c>
      <c r="I7" s="15">
        <v>2014078363</v>
      </c>
      <c r="J7" s="13"/>
    </row>
    <row r="8" spans="1:10" x14ac:dyDescent="0.25">
      <c r="A8" s="10" t="s">
        <v>14</v>
      </c>
      <c r="B8" s="12">
        <f t="shared" ref="B8:I8" si="0">B6-B7</f>
        <v>416483964</v>
      </c>
      <c r="C8" s="12">
        <f t="shared" si="0"/>
        <v>422035505</v>
      </c>
      <c r="D8" s="12">
        <f t="shared" si="0"/>
        <v>498051410</v>
      </c>
      <c r="E8" s="12">
        <f t="shared" si="0"/>
        <v>726255033</v>
      </c>
      <c r="F8" s="12">
        <f t="shared" si="0"/>
        <v>1073742353</v>
      </c>
      <c r="G8" s="12">
        <f t="shared" si="0"/>
        <v>1670386719</v>
      </c>
      <c r="H8" s="12">
        <f t="shared" si="0"/>
        <v>1926407357</v>
      </c>
      <c r="I8" s="12">
        <f t="shared" si="0"/>
        <v>1954785035</v>
      </c>
      <c r="J8" s="17"/>
    </row>
    <row r="9" spans="1:10" x14ac:dyDescent="0.25">
      <c r="A9" s="18"/>
      <c r="B9" s="12"/>
      <c r="C9" s="12"/>
      <c r="D9" s="12"/>
      <c r="E9" s="12"/>
      <c r="F9" s="12"/>
      <c r="G9" s="12"/>
      <c r="H9" s="17"/>
      <c r="I9" s="17"/>
      <c r="J9" s="17"/>
    </row>
    <row r="10" spans="1:10" x14ac:dyDescent="0.25">
      <c r="A10" s="10" t="s">
        <v>21</v>
      </c>
      <c r="B10" s="12">
        <f t="shared" ref="B10:G10" si="1">SUM(B11)</f>
        <v>170342782</v>
      </c>
      <c r="C10" s="12">
        <f t="shared" si="1"/>
        <v>183532091</v>
      </c>
      <c r="D10" s="12">
        <f t="shared" si="1"/>
        <v>195124922</v>
      </c>
      <c r="E10" s="12">
        <f t="shared" si="1"/>
        <v>209385541</v>
      </c>
      <c r="F10" s="12">
        <f t="shared" si="1"/>
        <v>221524413</v>
      </c>
      <c r="G10" s="12">
        <f t="shared" si="1"/>
        <v>250603481</v>
      </c>
      <c r="H10" s="11">
        <v>416878568</v>
      </c>
      <c r="I10" s="11">
        <v>476972013</v>
      </c>
      <c r="J10" s="13"/>
    </row>
    <row r="11" spans="1:10" x14ac:dyDescent="0.25">
      <c r="A11" s="16" t="s">
        <v>25</v>
      </c>
      <c r="B11" s="11">
        <v>170342782</v>
      </c>
      <c r="C11" s="11">
        <v>183532091</v>
      </c>
      <c r="D11" s="11">
        <v>195124922</v>
      </c>
      <c r="E11" s="11">
        <v>209385541</v>
      </c>
      <c r="F11" s="11">
        <v>221524413</v>
      </c>
      <c r="G11" s="11">
        <v>250603481</v>
      </c>
      <c r="H11" s="11">
        <v>416878568</v>
      </c>
      <c r="I11" s="11">
        <v>476972013</v>
      </c>
      <c r="J11" s="13"/>
    </row>
    <row r="12" spans="1:10" x14ac:dyDescent="0.25">
      <c r="A12" s="10" t="s">
        <v>27</v>
      </c>
      <c r="B12" s="19">
        <f t="shared" ref="B12:I12" si="2">B8-B10</f>
        <v>246141182</v>
      </c>
      <c r="C12" s="19">
        <f t="shared" si="2"/>
        <v>238503414</v>
      </c>
      <c r="D12" s="19">
        <f t="shared" si="2"/>
        <v>302926488</v>
      </c>
      <c r="E12" s="19">
        <f t="shared" si="2"/>
        <v>516869492</v>
      </c>
      <c r="F12" s="19">
        <f t="shared" si="2"/>
        <v>852217940</v>
      </c>
      <c r="G12" s="19">
        <f t="shared" si="2"/>
        <v>1419783238</v>
      </c>
      <c r="H12" s="19">
        <f t="shared" si="2"/>
        <v>1509528789</v>
      </c>
      <c r="I12" s="19">
        <f t="shared" si="2"/>
        <v>1477813022</v>
      </c>
      <c r="J12" s="17"/>
    </row>
    <row r="13" spans="1:10" x14ac:dyDescent="0.25">
      <c r="A13" s="20" t="s">
        <v>29</v>
      </c>
      <c r="B13" s="12"/>
      <c r="C13" s="12"/>
      <c r="D13" s="12"/>
      <c r="E13" s="12"/>
      <c r="F13" s="12"/>
      <c r="G13" s="12"/>
      <c r="H13" s="12"/>
      <c r="I13" s="17"/>
      <c r="J13" s="17"/>
    </row>
    <row r="14" spans="1:10" x14ac:dyDescent="0.25">
      <c r="A14" s="16" t="s">
        <v>32</v>
      </c>
      <c r="B14" s="11">
        <v>4747397</v>
      </c>
      <c r="C14" s="11">
        <v>8615943</v>
      </c>
      <c r="D14" s="11">
        <v>11118029</v>
      </c>
      <c r="E14" s="11">
        <v>45662420</v>
      </c>
      <c r="F14" s="11">
        <v>35423866</v>
      </c>
      <c r="G14" s="11">
        <v>42371810</v>
      </c>
      <c r="H14" s="11">
        <v>50262935</v>
      </c>
      <c r="I14" s="11">
        <v>40936676</v>
      </c>
      <c r="J14" s="13"/>
    </row>
    <row r="15" spans="1:10" x14ac:dyDescent="0.25">
      <c r="A15" s="16" t="s">
        <v>33</v>
      </c>
      <c r="B15" s="11">
        <v>63634112</v>
      </c>
      <c r="C15" s="11">
        <v>99373223</v>
      </c>
      <c r="D15" s="11">
        <v>155466992</v>
      </c>
      <c r="E15" s="11">
        <v>275176577</v>
      </c>
      <c r="F15" s="11">
        <v>334538195</v>
      </c>
      <c r="G15" s="11">
        <v>573828049</v>
      </c>
      <c r="H15" s="11">
        <v>614470166</v>
      </c>
      <c r="I15" s="11">
        <v>797892697</v>
      </c>
      <c r="J15" s="13"/>
    </row>
    <row r="16" spans="1:10" x14ac:dyDescent="0.25">
      <c r="A16" s="10" t="s">
        <v>35</v>
      </c>
      <c r="B16" s="19">
        <f t="shared" ref="B16:I16" si="3">B12+B14-B15</f>
        <v>187254467</v>
      </c>
      <c r="C16" s="19">
        <f t="shared" si="3"/>
        <v>147746134</v>
      </c>
      <c r="D16" s="19">
        <f t="shared" si="3"/>
        <v>158577525</v>
      </c>
      <c r="E16" s="19">
        <f t="shared" si="3"/>
        <v>287355335</v>
      </c>
      <c r="F16" s="19">
        <f t="shared" si="3"/>
        <v>553103611</v>
      </c>
      <c r="G16" s="19">
        <f t="shared" si="3"/>
        <v>888326999</v>
      </c>
      <c r="H16" s="19">
        <f t="shared" si="3"/>
        <v>945321558</v>
      </c>
      <c r="I16" s="19">
        <f t="shared" si="3"/>
        <v>720857001</v>
      </c>
      <c r="J16" s="17"/>
    </row>
    <row r="17" spans="1:26" x14ac:dyDescent="0.25">
      <c r="A17" s="16" t="s">
        <v>39</v>
      </c>
      <c r="B17" s="11">
        <v>0</v>
      </c>
      <c r="C17" s="11">
        <v>7035530</v>
      </c>
      <c r="D17" s="11">
        <v>7551311</v>
      </c>
      <c r="E17" s="11">
        <v>13683587</v>
      </c>
      <c r="F17" s="11">
        <v>26338267</v>
      </c>
      <c r="G17" s="11">
        <v>42301286</v>
      </c>
      <c r="H17" s="17">
        <v>44043098</v>
      </c>
      <c r="I17" s="17">
        <v>33223990</v>
      </c>
      <c r="J17" s="17"/>
    </row>
    <row r="18" spans="1:26" x14ac:dyDescent="0.25">
      <c r="A18" s="10" t="s">
        <v>41</v>
      </c>
      <c r="B18" s="12">
        <f t="shared" ref="B18:I18" si="4">B16-B17</f>
        <v>187254467</v>
      </c>
      <c r="C18" s="12">
        <f t="shared" si="4"/>
        <v>140710604</v>
      </c>
      <c r="D18" s="12">
        <f t="shared" si="4"/>
        <v>151026214</v>
      </c>
      <c r="E18" s="12">
        <f t="shared" si="4"/>
        <v>273671748</v>
      </c>
      <c r="F18" s="12">
        <f t="shared" si="4"/>
        <v>526765344</v>
      </c>
      <c r="G18" s="12">
        <f t="shared" si="4"/>
        <v>846025713</v>
      </c>
      <c r="H18" s="12">
        <f t="shared" si="4"/>
        <v>901278460</v>
      </c>
      <c r="I18" s="12">
        <f t="shared" si="4"/>
        <v>687633011</v>
      </c>
      <c r="J18" s="17"/>
    </row>
    <row r="19" spans="1:26" x14ac:dyDescent="0.25">
      <c r="A19" s="18"/>
      <c r="B19" s="12"/>
      <c r="C19" s="12"/>
      <c r="D19" s="12"/>
      <c r="E19" s="12"/>
      <c r="F19" s="12"/>
      <c r="G19" s="12"/>
      <c r="H19" s="17"/>
      <c r="I19" s="17"/>
      <c r="J19" s="17"/>
    </row>
    <row r="20" spans="1:26" x14ac:dyDescent="0.25">
      <c r="A20" s="8" t="s">
        <v>43</v>
      </c>
      <c r="B20" s="12">
        <f t="shared" ref="B20:I20" si="5">SUM(B21:B22)</f>
        <v>37352547</v>
      </c>
      <c r="C20" s="12">
        <f t="shared" si="5"/>
        <v>52766476</v>
      </c>
      <c r="D20" s="12">
        <f t="shared" si="5"/>
        <v>41532209</v>
      </c>
      <c r="E20" s="12">
        <f t="shared" si="5"/>
        <v>61576143</v>
      </c>
      <c r="F20" s="12">
        <f t="shared" si="5"/>
        <v>131691337</v>
      </c>
      <c r="G20" s="12">
        <f t="shared" si="5"/>
        <v>211506428</v>
      </c>
      <c r="H20" s="12">
        <f t="shared" si="5"/>
        <v>227361264</v>
      </c>
      <c r="I20" s="12">
        <f t="shared" si="5"/>
        <v>174400074</v>
      </c>
    </row>
    <row r="21" spans="1:26" ht="15.75" customHeight="1" x14ac:dyDescent="0.25">
      <c r="A21" s="16" t="s">
        <v>45</v>
      </c>
      <c r="B21" s="11">
        <v>37352547</v>
      </c>
      <c r="C21" s="11">
        <v>52766476</v>
      </c>
      <c r="D21" s="11">
        <v>41532209</v>
      </c>
      <c r="E21" s="11">
        <v>61576143</v>
      </c>
      <c r="F21" s="11">
        <v>131691337</v>
      </c>
      <c r="G21" s="11">
        <v>211506428</v>
      </c>
      <c r="H21" s="12">
        <v>227361264</v>
      </c>
      <c r="I21" s="11">
        <v>174400074</v>
      </c>
    </row>
    <row r="22" spans="1:26" ht="15.75" customHeight="1" x14ac:dyDescent="0.25">
      <c r="A22" s="16" t="s">
        <v>47</v>
      </c>
      <c r="B22" s="11"/>
      <c r="C22" s="11"/>
      <c r="D22" s="11"/>
      <c r="E22" s="11"/>
      <c r="F22" s="11"/>
      <c r="G22" s="11">
        <v>0</v>
      </c>
      <c r="H22" s="11">
        <v>0</v>
      </c>
    </row>
    <row r="23" spans="1:26" ht="15.75" customHeight="1" x14ac:dyDescent="0.25">
      <c r="A23" s="10" t="s">
        <v>50</v>
      </c>
      <c r="B23" s="23">
        <f t="shared" ref="B23:G23" si="6">B18-B20</f>
        <v>149901920</v>
      </c>
      <c r="C23" s="23">
        <f t="shared" si="6"/>
        <v>87944128</v>
      </c>
      <c r="D23" s="23">
        <f t="shared" si="6"/>
        <v>109494005</v>
      </c>
      <c r="E23" s="23">
        <f t="shared" si="6"/>
        <v>212095605</v>
      </c>
      <c r="F23" s="23">
        <f t="shared" si="6"/>
        <v>395074007</v>
      </c>
      <c r="G23" s="23">
        <f t="shared" si="6"/>
        <v>634519285</v>
      </c>
      <c r="H23" s="23">
        <f t="shared" ref="H23:I23" si="7">(H18-H20)+1</f>
        <v>673917197</v>
      </c>
      <c r="I23" s="23">
        <f t="shared" si="7"/>
        <v>513232938</v>
      </c>
      <c r="J23" s="17"/>
    </row>
    <row r="24" spans="1:26" ht="15.75" customHeight="1" x14ac:dyDescent="0.25">
      <c r="A24" s="18"/>
      <c r="B24" s="12"/>
      <c r="C24" s="12"/>
      <c r="D24" s="12"/>
      <c r="E24" s="12"/>
      <c r="F24" s="12"/>
      <c r="G24" s="12"/>
    </row>
    <row r="25" spans="1:26" ht="15.75" customHeight="1" x14ac:dyDescent="0.25">
      <c r="A25" s="10" t="s">
        <v>67</v>
      </c>
      <c r="B25" s="24">
        <f>B23/('1'!B43/10)</f>
        <v>3.4150890782339274</v>
      </c>
      <c r="C25" s="24">
        <f>C23/('1'!C43/10)</f>
        <v>2.0035569326103797</v>
      </c>
      <c r="D25" s="24">
        <f>D23/('1'!D43/10)</f>
        <v>2.4945096140702603</v>
      </c>
      <c r="E25" s="24">
        <f>E23/('1'!E43/10)</f>
        <v>2.9878772924790993</v>
      </c>
      <c r="F25" s="24">
        <f>F23/('1'!F43/10)</f>
        <v>4.314394327732515</v>
      </c>
      <c r="G25" s="24">
        <f>G23/('1'!G43/10)</f>
        <v>2.7280510179994475</v>
      </c>
      <c r="H25" s="24">
        <f>H23/('1'!H43/10)</f>
        <v>2.2636236993438952</v>
      </c>
      <c r="I25" s="24">
        <f>I23/('1'!I43/10)</f>
        <v>1.5962042298451515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5">
      <c r="A26" s="20" t="s">
        <v>75</v>
      </c>
      <c r="B26" s="11">
        <v>43894000</v>
      </c>
      <c r="C26" s="11">
        <v>43894000</v>
      </c>
      <c r="D26" s="11">
        <v>43894000</v>
      </c>
      <c r="E26" s="11">
        <v>70985380</v>
      </c>
      <c r="F26" s="11">
        <v>91571140</v>
      </c>
      <c r="G26" s="11">
        <v>232590696</v>
      </c>
      <c r="H26" s="14">
        <v>297716090</v>
      </c>
      <c r="I26" s="14">
        <v>297716090</v>
      </c>
    </row>
    <row r="27" spans="1:26" ht="15.75" customHeight="1" x14ac:dyDescent="0.25">
      <c r="B27" s="11"/>
      <c r="C27" s="11"/>
      <c r="D27" s="11"/>
      <c r="E27" s="11"/>
      <c r="F27" s="11"/>
      <c r="G27" s="11"/>
    </row>
    <row r="28" spans="1:26" ht="15.75" customHeight="1" x14ac:dyDescent="0.25">
      <c r="B28" s="11"/>
      <c r="C28" s="11"/>
      <c r="D28" s="11"/>
      <c r="E28" s="11"/>
      <c r="F28" s="11"/>
      <c r="G28" s="11"/>
    </row>
    <row r="29" spans="1:26" ht="15.75" customHeight="1" x14ac:dyDescent="0.25">
      <c r="B29" s="11"/>
      <c r="C29" s="11"/>
      <c r="D29" s="11"/>
      <c r="E29" s="11"/>
      <c r="F29" s="11"/>
      <c r="G29" s="11"/>
    </row>
    <row r="30" spans="1:26" ht="15.75" customHeight="1" x14ac:dyDescent="0.2"/>
    <row r="31" spans="1:26" ht="15.75" customHeight="1" x14ac:dyDescent="0.2"/>
    <row r="32" spans="1:26" ht="15.75" customHeight="1" x14ac:dyDescent="0.2"/>
    <row r="33" spans="1:2" ht="15.75" customHeight="1" x14ac:dyDescent="0.2"/>
    <row r="34" spans="1:2" ht="15.75" customHeight="1" x14ac:dyDescent="0.2"/>
    <row r="35" spans="1:2" ht="15.75" customHeight="1" x14ac:dyDescent="0.2"/>
    <row r="36" spans="1:2" ht="15.75" customHeight="1" x14ac:dyDescent="0.2"/>
    <row r="37" spans="1:2" ht="15.75" customHeight="1" x14ac:dyDescent="0.2"/>
    <row r="38" spans="1:2" ht="15.75" customHeight="1" x14ac:dyDescent="0.2"/>
    <row r="39" spans="1:2" ht="15.75" customHeight="1" x14ac:dyDescent="0.2"/>
    <row r="40" spans="1:2" ht="15.75" customHeight="1" x14ac:dyDescent="0.2"/>
    <row r="41" spans="1:2" ht="15.75" customHeight="1" x14ac:dyDescent="0.2"/>
    <row r="42" spans="1:2" ht="15.75" customHeight="1" x14ac:dyDescent="0.2"/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5">
      <c r="A46" s="16"/>
      <c r="B46" s="16"/>
    </row>
    <row r="47" spans="1:2" ht="15.75" customHeight="1" x14ac:dyDescent="0.2"/>
    <row r="48" spans="1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21" sqref="E21"/>
    </sheetView>
  </sheetViews>
  <sheetFormatPr defaultColWidth="12.625" defaultRowHeight="15" customHeight="1" x14ac:dyDescent="0.2"/>
  <cols>
    <col min="1" max="1" width="40" customWidth="1"/>
    <col min="2" max="2" width="14" customWidth="1"/>
    <col min="3" max="3" width="15.5" customWidth="1"/>
    <col min="4" max="4" width="13.75" customWidth="1"/>
    <col min="5" max="5" width="13.625" customWidth="1"/>
    <col min="6" max="8" width="15.5" customWidth="1"/>
    <col min="9" max="9" width="18.125" customWidth="1"/>
    <col min="10" max="26" width="7.625" customWidth="1"/>
  </cols>
  <sheetData>
    <row r="1" spans="1:9" ht="15.75" x14ac:dyDescent="0.25">
      <c r="A1" s="1" t="s">
        <v>0</v>
      </c>
    </row>
    <row r="2" spans="1:9" ht="15.75" x14ac:dyDescent="0.25">
      <c r="A2" s="1" t="s">
        <v>2</v>
      </c>
      <c r="B2" s="1"/>
      <c r="C2" s="1"/>
      <c r="D2" s="1"/>
      <c r="E2" s="1"/>
      <c r="F2" s="5"/>
      <c r="G2" s="7"/>
    </row>
    <row r="3" spans="1:9" ht="15.75" x14ac:dyDescent="0.25">
      <c r="A3" s="1" t="s">
        <v>7</v>
      </c>
      <c r="B3" s="1"/>
      <c r="C3" s="1"/>
      <c r="D3" s="1"/>
      <c r="E3" s="1"/>
      <c r="F3" s="4"/>
      <c r="G3" s="4"/>
    </row>
    <row r="4" spans="1:9" ht="15.75" x14ac:dyDescent="0.25">
      <c r="B4" s="1"/>
      <c r="C4" s="1"/>
      <c r="D4" s="1"/>
      <c r="E4" s="1"/>
      <c r="F4" s="5"/>
      <c r="G4" s="7"/>
    </row>
    <row r="5" spans="1:9" ht="15.75" x14ac:dyDescent="0.25">
      <c r="A5" s="1"/>
      <c r="B5" s="1">
        <v>2012</v>
      </c>
      <c r="C5" s="1">
        <v>2013</v>
      </c>
      <c r="D5" s="1">
        <v>2014</v>
      </c>
      <c r="E5" s="1">
        <v>2015</v>
      </c>
      <c r="F5" s="1">
        <v>2016</v>
      </c>
      <c r="G5" s="1">
        <v>2017</v>
      </c>
      <c r="H5" s="1">
        <v>2018</v>
      </c>
      <c r="I5" s="1">
        <v>2019</v>
      </c>
    </row>
    <row r="6" spans="1:9" x14ac:dyDescent="0.25">
      <c r="A6" s="10" t="s">
        <v>9</v>
      </c>
      <c r="B6" s="11"/>
      <c r="C6" s="11"/>
      <c r="D6" s="11"/>
      <c r="E6" s="11"/>
      <c r="F6" s="11"/>
      <c r="G6" s="11"/>
    </row>
    <row r="7" spans="1:9" x14ac:dyDescent="0.25">
      <c r="A7" s="14" t="s">
        <v>10</v>
      </c>
      <c r="B7" s="11">
        <v>834291556</v>
      </c>
      <c r="C7" s="11">
        <v>1268702488</v>
      </c>
      <c r="D7" s="11">
        <v>1418590056</v>
      </c>
      <c r="E7" s="11">
        <v>1588440404</v>
      </c>
      <c r="F7" s="11">
        <v>2162340147</v>
      </c>
      <c r="G7" s="11">
        <v>2840556611</v>
      </c>
      <c r="H7" s="11">
        <v>3769473608</v>
      </c>
      <c r="I7" s="11">
        <v>4350314046</v>
      </c>
    </row>
    <row r="8" spans="1:9" x14ac:dyDescent="0.25">
      <c r="A8" s="16" t="s">
        <v>13</v>
      </c>
      <c r="B8" s="11">
        <v>-674250598</v>
      </c>
      <c r="C8" s="11">
        <v>-1038681615</v>
      </c>
      <c r="D8" s="11">
        <v>-1533330244</v>
      </c>
      <c r="E8" s="11">
        <v>-1297315460</v>
      </c>
      <c r="F8" s="11">
        <v>-1229955992</v>
      </c>
      <c r="G8" s="11">
        <v>-2014142166</v>
      </c>
      <c r="H8" s="11">
        <v>-2932068823</v>
      </c>
      <c r="I8" s="11">
        <v>-2309811166</v>
      </c>
    </row>
    <row r="9" spans="1:9" x14ac:dyDescent="0.25">
      <c r="A9" s="16" t="s">
        <v>16</v>
      </c>
      <c r="B9" s="11">
        <v>-10650047</v>
      </c>
      <c r="C9" s="11">
        <v>-48887195</v>
      </c>
      <c r="D9" s="11">
        <v>-39166316</v>
      </c>
      <c r="E9" s="11">
        <v>-65098219</v>
      </c>
      <c r="F9" s="11">
        <v>0</v>
      </c>
      <c r="G9" s="11">
        <v>0</v>
      </c>
      <c r="H9" s="11">
        <v>-209831056</v>
      </c>
      <c r="I9" s="11">
        <v>-209873594</v>
      </c>
    </row>
    <row r="10" spans="1:9" x14ac:dyDescent="0.25">
      <c r="A10" s="16" t="s">
        <v>19</v>
      </c>
      <c r="B10" s="11">
        <v>25808573</v>
      </c>
      <c r="C10" s="11">
        <v>0</v>
      </c>
      <c r="D10" s="11">
        <v>0</v>
      </c>
      <c r="E10" s="11">
        <v>0</v>
      </c>
      <c r="F10" s="11">
        <v>-87993853</v>
      </c>
      <c r="G10" s="11">
        <v>-107965673</v>
      </c>
      <c r="H10" s="11"/>
    </row>
    <row r="11" spans="1:9" x14ac:dyDescent="0.25">
      <c r="A11" s="16" t="s">
        <v>20</v>
      </c>
      <c r="B11" s="11">
        <v>-58886715</v>
      </c>
      <c r="C11" s="11">
        <v>-99373223</v>
      </c>
      <c r="D11" s="11">
        <v>-155466992</v>
      </c>
      <c r="E11" s="11">
        <v>-275176577</v>
      </c>
      <c r="F11" s="11">
        <v>0</v>
      </c>
      <c r="G11" s="11">
        <v>0</v>
      </c>
      <c r="H11" s="11">
        <v>0</v>
      </c>
    </row>
    <row r="12" spans="1:9" x14ac:dyDescent="0.25">
      <c r="A12" s="18"/>
      <c r="B12" s="19">
        <f t="shared" ref="B12:I12" si="0">SUM(B7:B11)</f>
        <v>116312769</v>
      </c>
      <c r="C12" s="19">
        <f t="shared" si="0"/>
        <v>81760455</v>
      </c>
      <c r="D12" s="19">
        <f t="shared" si="0"/>
        <v>-309373496</v>
      </c>
      <c r="E12" s="19">
        <f t="shared" si="0"/>
        <v>-49149852</v>
      </c>
      <c r="F12" s="19">
        <f t="shared" si="0"/>
        <v>844390302</v>
      </c>
      <c r="G12" s="19">
        <f t="shared" si="0"/>
        <v>718448772</v>
      </c>
      <c r="H12" s="19">
        <f t="shared" si="0"/>
        <v>627573729</v>
      </c>
      <c r="I12" s="19">
        <f t="shared" si="0"/>
        <v>1830629286</v>
      </c>
    </row>
    <row r="13" spans="1:9" x14ac:dyDescent="0.25">
      <c r="B13" s="11"/>
      <c r="C13" s="11"/>
      <c r="D13" s="11"/>
      <c r="E13" s="11"/>
      <c r="F13" s="11"/>
      <c r="G13" s="11"/>
    </row>
    <row r="14" spans="1:9" x14ac:dyDescent="0.25">
      <c r="A14" s="10" t="s">
        <v>30</v>
      </c>
      <c r="B14" s="11"/>
      <c r="C14" s="11"/>
      <c r="D14" s="11"/>
      <c r="E14" s="11"/>
      <c r="F14" s="11"/>
      <c r="G14" s="11"/>
    </row>
    <row r="15" spans="1:9" x14ac:dyDescent="0.25">
      <c r="A15" s="14" t="s">
        <v>31</v>
      </c>
      <c r="B15" s="11">
        <v>-147752900</v>
      </c>
      <c r="C15" s="11">
        <v>-215401795</v>
      </c>
      <c r="D15" s="11">
        <v>-283099689</v>
      </c>
      <c r="E15" s="11">
        <v>-167102944</v>
      </c>
      <c r="F15" s="11">
        <v>-96176889</v>
      </c>
      <c r="G15" s="11">
        <v>-367009739</v>
      </c>
      <c r="H15" s="11">
        <v>-167137068</v>
      </c>
      <c r="I15" s="14">
        <v>-62929123</v>
      </c>
    </row>
    <row r="16" spans="1:9" x14ac:dyDescent="0.25">
      <c r="A16" s="16" t="s">
        <v>15</v>
      </c>
      <c r="B16" s="11">
        <v>0</v>
      </c>
      <c r="C16" s="11">
        <v>-11759000</v>
      </c>
      <c r="D16" s="11">
        <v>-71439406</v>
      </c>
      <c r="E16" s="11">
        <v>-637289203</v>
      </c>
      <c r="F16" s="11">
        <v>-1295633057</v>
      </c>
      <c r="G16" s="11">
        <v>-2074130892</v>
      </c>
      <c r="H16" s="11">
        <v>-872454347</v>
      </c>
      <c r="I16" s="11">
        <v>-1005252640</v>
      </c>
    </row>
    <row r="17" spans="1:9" x14ac:dyDescent="0.25">
      <c r="A17" s="14" t="s">
        <v>34</v>
      </c>
      <c r="B17" s="11">
        <v>0</v>
      </c>
      <c r="C17" s="11">
        <v>-10385907</v>
      </c>
      <c r="D17" s="11">
        <v>-14791649</v>
      </c>
      <c r="E17" s="11">
        <v>-98150271</v>
      </c>
      <c r="F17" s="11">
        <v>-64073542</v>
      </c>
      <c r="G17" s="11">
        <v>-243536741</v>
      </c>
      <c r="H17" s="11">
        <v>-14297956</v>
      </c>
      <c r="I17" s="11">
        <v>123239503</v>
      </c>
    </row>
    <row r="18" spans="1:9" x14ac:dyDescent="0.25">
      <c r="A18" s="14" t="s">
        <v>37</v>
      </c>
      <c r="B18" s="11">
        <v>0</v>
      </c>
      <c r="C18" s="11">
        <v>0</v>
      </c>
      <c r="D18" s="11">
        <v>0</v>
      </c>
      <c r="E18" s="11">
        <v>0</v>
      </c>
      <c r="F18" s="11">
        <v>-164840956</v>
      </c>
      <c r="G18" s="11">
        <v>0</v>
      </c>
      <c r="H18" s="11">
        <v>0</v>
      </c>
    </row>
    <row r="19" spans="1:9" x14ac:dyDescent="0.25">
      <c r="A19" s="18"/>
      <c r="B19" s="19">
        <f t="shared" ref="B19:I19" si="1">SUM(B15:B18)</f>
        <v>-147752900</v>
      </c>
      <c r="C19" s="19">
        <f t="shared" si="1"/>
        <v>-237546702</v>
      </c>
      <c r="D19" s="19">
        <f t="shared" si="1"/>
        <v>-369330744</v>
      </c>
      <c r="E19" s="19">
        <f t="shared" si="1"/>
        <v>-902542418</v>
      </c>
      <c r="F19" s="19">
        <f t="shared" si="1"/>
        <v>-1620724444</v>
      </c>
      <c r="G19" s="19">
        <f t="shared" si="1"/>
        <v>-2684677372</v>
      </c>
      <c r="H19" s="19">
        <f t="shared" si="1"/>
        <v>-1053889371</v>
      </c>
      <c r="I19" s="19">
        <f t="shared" si="1"/>
        <v>-944942260</v>
      </c>
    </row>
    <row r="20" spans="1:9" x14ac:dyDescent="0.25">
      <c r="B20" s="11"/>
      <c r="C20" s="11"/>
      <c r="D20" s="11"/>
      <c r="E20" s="11"/>
      <c r="F20" s="11"/>
      <c r="G20" s="11"/>
    </row>
    <row r="21" spans="1:9" ht="15.75" customHeight="1" x14ac:dyDescent="0.25">
      <c r="A21" s="10" t="s">
        <v>42</v>
      </c>
      <c r="B21" s="11"/>
      <c r="C21" s="11"/>
      <c r="D21" s="11"/>
      <c r="E21" s="11"/>
      <c r="F21" s="11"/>
      <c r="G21" s="11"/>
    </row>
    <row r="22" spans="1:9" ht="15.75" customHeight="1" x14ac:dyDescent="0.25">
      <c r="A22" s="16" t="s">
        <v>46</v>
      </c>
      <c r="B22" s="11">
        <v>-17634650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</row>
    <row r="23" spans="1:9" ht="15.75" customHeight="1" x14ac:dyDescent="0.25">
      <c r="A23" s="16" t="s">
        <v>49</v>
      </c>
      <c r="B23" s="11">
        <v>0</v>
      </c>
      <c r="C23" s="11">
        <v>337042512</v>
      </c>
      <c r="D23" s="11">
        <v>677509228</v>
      </c>
      <c r="E23" s="11">
        <v>850095240</v>
      </c>
      <c r="F23" s="11">
        <v>1228627276</v>
      </c>
      <c r="G23" s="11">
        <v>2042938904</v>
      </c>
      <c r="H23" s="11">
        <v>1744660108</v>
      </c>
      <c r="I23" s="11">
        <v>1037076822</v>
      </c>
    </row>
    <row r="24" spans="1:9" ht="15.75" customHeight="1" x14ac:dyDescent="0.25">
      <c r="A24" s="16" t="s">
        <v>51</v>
      </c>
      <c r="B24" s="11">
        <v>0</v>
      </c>
      <c r="C24" s="11">
        <v>-235305122</v>
      </c>
      <c r="D24" s="11">
        <v>-247370604</v>
      </c>
      <c r="E24" s="11">
        <v>-294537212</v>
      </c>
      <c r="F24" s="11">
        <v>-840238015</v>
      </c>
      <c r="G24" s="11">
        <v>-941157567</v>
      </c>
      <c r="H24" s="11">
        <v>-1403189960</v>
      </c>
      <c r="I24" s="11">
        <v>-1617044074</v>
      </c>
    </row>
    <row r="25" spans="1:9" ht="15.75" customHeight="1" x14ac:dyDescent="0.25">
      <c r="A25" s="16" t="s">
        <v>53</v>
      </c>
      <c r="B25" s="11">
        <v>0</v>
      </c>
      <c r="C25" s="11">
        <v>185067165</v>
      </c>
      <c r="D25" s="11">
        <v>458877129</v>
      </c>
      <c r="E25" s="11">
        <v>452537212</v>
      </c>
      <c r="F25" s="11">
        <v>927348341</v>
      </c>
      <c r="G25" s="11">
        <v>694364698</v>
      </c>
      <c r="H25" s="11">
        <v>787448007</v>
      </c>
      <c r="I25" s="11">
        <v>1119045316</v>
      </c>
    </row>
    <row r="26" spans="1:9" ht="15.75" customHeight="1" x14ac:dyDescent="0.25">
      <c r="A26" s="16" t="s">
        <v>54</v>
      </c>
      <c r="B26" s="11">
        <v>0</v>
      </c>
      <c r="C26" s="11">
        <v>-133106242</v>
      </c>
      <c r="D26" s="11">
        <v>-196498923</v>
      </c>
      <c r="E26" s="11">
        <v>-244347233</v>
      </c>
      <c r="F26" s="11">
        <v>-343086250</v>
      </c>
      <c r="G26" s="11">
        <v>-657694260</v>
      </c>
      <c r="H26" s="11">
        <v>-215764085</v>
      </c>
      <c r="I26" s="11">
        <v>-302500050</v>
      </c>
    </row>
    <row r="27" spans="1:9" ht="15.75" customHeight="1" x14ac:dyDescent="0.25">
      <c r="A27" s="16" t="s">
        <v>55</v>
      </c>
      <c r="B27" s="11">
        <v>0</v>
      </c>
      <c r="C27" s="11">
        <v>0</v>
      </c>
      <c r="D27" s="11">
        <v>0</v>
      </c>
      <c r="E27" s="11">
        <v>0</v>
      </c>
      <c r="F27" s="11">
        <v>-334538195</v>
      </c>
      <c r="G27" s="11">
        <v>-573828049</v>
      </c>
      <c r="H27" s="11">
        <v>-614470166</v>
      </c>
      <c r="I27" s="11">
        <v>-797892697</v>
      </c>
    </row>
    <row r="28" spans="1:9" ht="15.75" customHeight="1" x14ac:dyDescent="0.25">
      <c r="A28" s="16" t="s">
        <v>57</v>
      </c>
      <c r="B28" s="11">
        <v>0</v>
      </c>
      <c r="C28" s="11">
        <v>0</v>
      </c>
      <c r="D28" s="11">
        <v>0</v>
      </c>
      <c r="E28" s="11">
        <v>120000000</v>
      </c>
      <c r="F28" s="11">
        <v>0</v>
      </c>
      <c r="G28" s="11">
        <v>0</v>
      </c>
      <c r="H28" s="11">
        <v>0</v>
      </c>
    </row>
    <row r="29" spans="1:9" ht="15.75" customHeight="1" x14ac:dyDescent="0.25">
      <c r="A29" s="16" t="s">
        <v>58</v>
      </c>
      <c r="B29" s="11">
        <v>0</v>
      </c>
      <c r="C29" s="11">
        <v>0</v>
      </c>
      <c r="D29" s="11">
        <v>0</v>
      </c>
      <c r="E29" s="11">
        <v>240000000</v>
      </c>
      <c r="F29" s="11">
        <v>0</v>
      </c>
      <c r="G29" s="11">
        <v>558367874</v>
      </c>
      <c r="H29" s="11">
        <v>0</v>
      </c>
    </row>
    <row r="30" spans="1:9" ht="15.75" customHeight="1" x14ac:dyDescent="0.25">
      <c r="A30" s="16" t="s">
        <v>61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1162953480</v>
      </c>
      <c r="H30" s="11">
        <v>0</v>
      </c>
    </row>
    <row r="31" spans="1:9" ht="15.75" customHeight="1" x14ac:dyDescent="0.25">
      <c r="A31" s="16" t="s">
        <v>63</v>
      </c>
      <c r="B31" s="11"/>
      <c r="C31" s="11"/>
      <c r="D31" s="11"/>
      <c r="E31" s="11"/>
      <c r="F31" s="11"/>
      <c r="G31" s="11"/>
      <c r="H31" s="11"/>
      <c r="I31" s="14">
        <v>17500000</v>
      </c>
    </row>
    <row r="32" spans="1:9" ht="15.75" customHeight="1" x14ac:dyDescent="0.25">
      <c r="A32" s="16" t="s">
        <v>65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-43642229</v>
      </c>
      <c r="H32" s="11">
        <v>-68420075</v>
      </c>
      <c r="I32" s="11">
        <v>-146691212</v>
      </c>
    </row>
    <row r="33" spans="1:9" ht="15.75" customHeight="1" x14ac:dyDescent="0.25">
      <c r="A33" s="16" t="s">
        <v>64</v>
      </c>
      <c r="B33" s="11">
        <v>0</v>
      </c>
      <c r="C33" s="11">
        <v>0</v>
      </c>
      <c r="D33" s="11">
        <v>0</v>
      </c>
      <c r="E33" s="11">
        <v>1260000</v>
      </c>
      <c r="F33" s="11">
        <v>-17250</v>
      </c>
      <c r="G33" s="11">
        <v>6976105</v>
      </c>
      <c r="H33" s="11">
        <v>-737870</v>
      </c>
      <c r="I33" s="11">
        <v>-4253235</v>
      </c>
    </row>
    <row r="34" spans="1:9" ht="15.75" customHeight="1" x14ac:dyDescent="0.25">
      <c r="A34" s="16" t="s">
        <v>68</v>
      </c>
      <c r="B34" s="11">
        <v>4484141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</row>
    <row r="35" spans="1:9" ht="15.75" customHeight="1" x14ac:dyDescent="0.25">
      <c r="A35" s="18"/>
      <c r="B35" s="19">
        <f t="shared" ref="B35:I35" si="2">SUM(B22:B34)</f>
        <v>-13150509</v>
      </c>
      <c r="C35" s="19">
        <f t="shared" si="2"/>
        <v>153698313</v>
      </c>
      <c r="D35" s="19">
        <f t="shared" si="2"/>
        <v>692516830</v>
      </c>
      <c r="E35" s="19">
        <f t="shared" si="2"/>
        <v>1125008007</v>
      </c>
      <c r="F35" s="19">
        <f t="shared" si="2"/>
        <v>638095907</v>
      </c>
      <c r="G35" s="19">
        <f t="shared" si="2"/>
        <v>2249278956</v>
      </c>
      <c r="H35" s="19">
        <f t="shared" si="2"/>
        <v>229525959</v>
      </c>
      <c r="I35" s="19">
        <f t="shared" si="2"/>
        <v>-694759130</v>
      </c>
    </row>
    <row r="36" spans="1:9" ht="15.75" customHeight="1" x14ac:dyDescent="0.25">
      <c r="B36" s="11"/>
      <c r="C36" s="11"/>
      <c r="D36" s="11"/>
      <c r="E36" s="11"/>
      <c r="F36" s="11"/>
      <c r="G36" s="11"/>
    </row>
    <row r="37" spans="1:9" ht="15.75" customHeight="1" x14ac:dyDescent="0.25">
      <c r="A37" s="18" t="s">
        <v>73</v>
      </c>
      <c r="B37" s="12">
        <f t="shared" ref="B37:I37" si="3">SUM(B12,B19,B35)</f>
        <v>-44590640</v>
      </c>
      <c r="C37" s="12">
        <f t="shared" si="3"/>
        <v>-2087934</v>
      </c>
      <c r="D37" s="12">
        <f t="shared" si="3"/>
        <v>13812590</v>
      </c>
      <c r="E37" s="12">
        <f t="shared" si="3"/>
        <v>173315737</v>
      </c>
      <c r="F37" s="12">
        <f t="shared" si="3"/>
        <v>-138238235</v>
      </c>
      <c r="G37" s="12">
        <f t="shared" si="3"/>
        <v>283050356</v>
      </c>
      <c r="H37" s="12">
        <f t="shared" si="3"/>
        <v>-196789683</v>
      </c>
      <c r="I37" s="12">
        <f t="shared" si="3"/>
        <v>190927896</v>
      </c>
    </row>
    <row r="38" spans="1:9" ht="15.75" customHeight="1" x14ac:dyDescent="0.25">
      <c r="A38" s="20" t="s">
        <v>74</v>
      </c>
      <c r="B38" s="11">
        <v>92864861</v>
      </c>
      <c r="C38" s="11">
        <v>8273018</v>
      </c>
      <c r="D38" s="11">
        <v>6185084</v>
      </c>
      <c r="E38" s="11">
        <v>19997674</v>
      </c>
      <c r="F38" s="11">
        <v>193839997</v>
      </c>
      <c r="G38" s="11">
        <v>55601762</v>
      </c>
      <c r="H38" s="11">
        <v>342083238</v>
      </c>
      <c r="I38" s="11">
        <v>145293556</v>
      </c>
    </row>
    <row r="39" spans="1:9" ht="15.75" customHeight="1" x14ac:dyDescent="0.25">
      <c r="A39" s="10" t="s">
        <v>77</v>
      </c>
      <c r="B39" s="12">
        <f t="shared" ref="B39:G39" si="4">SUM(B37:B38)</f>
        <v>48274221</v>
      </c>
      <c r="C39" s="12">
        <f t="shared" si="4"/>
        <v>6185084</v>
      </c>
      <c r="D39" s="12">
        <f t="shared" si="4"/>
        <v>19997674</v>
      </c>
      <c r="E39" s="12">
        <f t="shared" si="4"/>
        <v>193313411</v>
      </c>
      <c r="F39" s="12">
        <f t="shared" si="4"/>
        <v>55601762</v>
      </c>
      <c r="G39" s="12">
        <f t="shared" si="4"/>
        <v>338652118</v>
      </c>
      <c r="H39" s="12">
        <f>SUM(H37:H38)+1</f>
        <v>145293556</v>
      </c>
      <c r="I39" s="12">
        <f>SUM(I37:I38)</f>
        <v>336221452</v>
      </c>
    </row>
    <row r="40" spans="1:9" ht="15.75" customHeight="1" x14ac:dyDescent="0.25">
      <c r="B40" s="18"/>
      <c r="C40" s="18"/>
      <c r="D40" s="18"/>
      <c r="E40" s="18"/>
      <c r="F40" s="18"/>
      <c r="G40" s="18"/>
    </row>
    <row r="41" spans="1:9" ht="15.75" customHeight="1" x14ac:dyDescent="0.2"/>
    <row r="42" spans="1:9" ht="15.75" customHeight="1" x14ac:dyDescent="0.25">
      <c r="A42" s="10" t="s">
        <v>81</v>
      </c>
      <c r="B42" s="25">
        <f>B12/('1'!B43/10)</f>
        <v>2.6498557661639404</v>
      </c>
      <c r="C42" s="25">
        <f>C12/('1'!C43/10)</f>
        <v>1.8626795233972753</v>
      </c>
      <c r="D42" s="25">
        <f>D12/('1'!D43/10)</f>
        <v>-7.0481955620358132</v>
      </c>
      <c r="E42" s="25">
        <f>E12/('1'!E43/10)</f>
        <v>-0.69239401127387079</v>
      </c>
      <c r="F42" s="25">
        <f>F12/('1'!F43/10)</f>
        <v>9.2211400010964155</v>
      </c>
      <c r="G42" s="25">
        <f>G12/('1'!G43/10)</f>
        <v>3.0888972962185899</v>
      </c>
      <c r="H42" s="25">
        <f>H12/('1'!H43/10)</f>
        <v>2.1079604028119543</v>
      </c>
      <c r="I42" s="25">
        <f>I12/('1'!I43/10)</f>
        <v>5.6934346828527396</v>
      </c>
    </row>
    <row r="43" spans="1:9" ht="15.75" customHeight="1" x14ac:dyDescent="0.25">
      <c r="A43" s="10" t="s">
        <v>85</v>
      </c>
      <c r="B43" s="14">
        <v>43894000</v>
      </c>
      <c r="C43" s="14">
        <v>43894000</v>
      </c>
      <c r="D43" s="14">
        <v>43894000</v>
      </c>
      <c r="E43" s="14">
        <v>70985380</v>
      </c>
      <c r="F43" s="14">
        <v>91571140</v>
      </c>
      <c r="G43" s="14">
        <v>232590696</v>
      </c>
      <c r="H43" s="14">
        <v>297716090</v>
      </c>
      <c r="I43" s="14">
        <v>297716090</v>
      </c>
    </row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625" defaultRowHeight="15" customHeight="1" x14ac:dyDescent="0.2"/>
  <cols>
    <col min="1" max="1" width="27.75" customWidth="1"/>
    <col min="2" max="26" width="7.625" customWidth="1"/>
  </cols>
  <sheetData>
    <row r="1" spans="1:7" ht="15.75" x14ac:dyDescent="0.25">
      <c r="A1" s="1" t="s">
        <v>0</v>
      </c>
    </row>
    <row r="2" spans="1:7" x14ac:dyDescent="0.25">
      <c r="A2" s="18" t="s">
        <v>86</v>
      </c>
    </row>
    <row r="3" spans="1:7" ht="15.75" x14ac:dyDescent="0.25">
      <c r="A3" s="1" t="s">
        <v>7</v>
      </c>
    </row>
    <row r="5" spans="1:7" x14ac:dyDescent="0.25">
      <c r="A5" s="18"/>
      <c r="B5" s="14">
        <v>2012</v>
      </c>
      <c r="C5" s="14">
        <v>2013</v>
      </c>
      <c r="D5" s="14">
        <v>2014</v>
      </c>
      <c r="E5" s="14">
        <v>2015</v>
      </c>
      <c r="F5" s="14">
        <v>2016</v>
      </c>
      <c r="G5" s="14">
        <v>2017</v>
      </c>
    </row>
    <row r="6" spans="1:7" x14ac:dyDescent="0.25">
      <c r="A6" s="16" t="s">
        <v>87</v>
      </c>
      <c r="B6" s="27">
        <f>'2'!B23/'1'!B19</f>
        <v>9.6408067662320768E-2</v>
      </c>
      <c r="C6" s="27">
        <f>'2'!C23/'1'!C19</f>
        <v>4.7349040387654556E-2</v>
      </c>
      <c r="D6" s="27">
        <f>'2'!D23/'1'!D19</f>
        <v>4.2059253629557869E-2</v>
      </c>
      <c r="E6" s="27">
        <f>'2'!E23/'1'!E19</f>
        <v>5.2838308566918651E-2</v>
      </c>
      <c r="F6" s="27">
        <f>'2'!F23/'1'!F19</f>
        <v>6.4464838323937873E-2</v>
      </c>
      <c r="G6" s="27">
        <f>'2'!G23/'1'!G19</f>
        <v>6.8008932282566575E-2</v>
      </c>
    </row>
    <row r="7" spans="1:7" x14ac:dyDescent="0.25">
      <c r="A7" s="16" t="s">
        <v>88</v>
      </c>
      <c r="B7" s="27">
        <f>'2'!B23/'1'!B42</f>
        <v>0.147290087187609</v>
      </c>
      <c r="C7" s="27">
        <f>'2'!C23/'1'!C42</f>
        <v>8.229016004173953E-2</v>
      </c>
      <c r="D7" s="27">
        <f>'2'!D23/'1'!D42</f>
        <v>9.2933157509110353E-2</v>
      </c>
      <c r="E7" s="27">
        <f>'2'!E23/'1'!E42</f>
        <v>0.12208958018079939</v>
      </c>
      <c r="F7" s="27">
        <f>'2'!F23/'1'!F42</f>
        <v>0.18654872594754759</v>
      </c>
      <c r="G7" s="27">
        <f>'2'!G23/'1'!G42</f>
        <v>0.14330153507712401</v>
      </c>
    </row>
    <row r="8" spans="1:7" x14ac:dyDescent="0.25">
      <c r="A8" s="16" t="s">
        <v>89</v>
      </c>
      <c r="B8" s="28">
        <f>'1'!B24/'1'!B42</f>
        <v>0.1013124511587684</v>
      </c>
      <c r="C8" s="28">
        <f>'1'!C24/'1'!C42</f>
        <v>0.20546919347369091</v>
      </c>
      <c r="D8" s="28">
        <f>'1'!D24/'1'!D42</f>
        <v>0.40449862902040656</v>
      </c>
      <c r="E8" s="28">
        <f>'1'!E24/'1'!E42</f>
        <v>0.38365679147323761</v>
      </c>
      <c r="F8" s="28">
        <f>'1'!F24/'1'!F42</f>
        <v>0.57283333865440622</v>
      </c>
      <c r="G8" s="28">
        <f>'1'!G24/'1'!G42</f>
        <v>0.2525926334139077</v>
      </c>
    </row>
    <row r="9" spans="1:7" x14ac:dyDescent="0.25">
      <c r="A9" s="16" t="s">
        <v>90</v>
      </c>
      <c r="B9" s="28">
        <f>'1'!B12/'1'!B27</f>
        <v>1.496795819278588</v>
      </c>
      <c r="C9" s="28">
        <f>'1'!C12/'1'!C27</f>
        <v>1.3843458237385495</v>
      </c>
      <c r="D9" s="28">
        <f>'1'!D12/'1'!D27</f>
        <v>1.3339942176976554</v>
      </c>
      <c r="E9" s="28">
        <f>'1'!E12/'1'!E27</f>
        <v>1.2212224626621884</v>
      </c>
      <c r="F9" s="28">
        <f>'1'!F12/'1'!F27</f>
        <v>0.87999357916347154</v>
      </c>
      <c r="G9" s="28">
        <f>'1'!G12/'1'!G27</f>
        <v>0.967542375615559</v>
      </c>
    </row>
    <row r="10" spans="1:7" x14ac:dyDescent="0.25">
      <c r="A10" s="16" t="s">
        <v>91</v>
      </c>
      <c r="B10" s="29">
        <f>'2'!B23/'2'!B6</f>
        <v>0.16052658264367461</v>
      </c>
      <c r="C10" s="29">
        <f>'2'!C23/'2'!C6</f>
        <v>6.1666843288465036E-2</v>
      </c>
      <c r="D10" s="29">
        <f>'2'!D23/'2'!D6</f>
        <v>7.4785290620141442E-2</v>
      </c>
      <c r="E10" s="29">
        <f>'2'!E23/'2'!E6</f>
        <v>0.1245177187480367</v>
      </c>
      <c r="F10" s="29">
        <f>'2'!F23/'2'!F6</f>
        <v>0.18882295552337336</v>
      </c>
      <c r="G10" s="29">
        <f>'2'!G23/'2'!G6</f>
        <v>0.21585703955727076</v>
      </c>
    </row>
    <row r="11" spans="1:7" x14ac:dyDescent="0.25">
      <c r="A11" s="14" t="s">
        <v>92</v>
      </c>
      <c r="B11" s="27">
        <f>'2'!B12/'2'!B6</f>
        <v>0.26358703607221812</v>
      </c>
      <c r="C11" s="27">
        <f>'2'!C12/'2'!C6</f>
        <v>0.16723973492467739</v>
      </c>
      <c r="D11" s="27">
        <f>'2'!D12/'2'!D6</f>
        <v>0.20690124031556603</v>
      </c>
      <c r="E11" s="27">
        <f>'2'!E12/'2'!E6</f>
        <v>0.30344527900187562</v>
      </c>
      <c r="F11" s="27">
        <f>'2'!F12/'2'!F6</f>
        <v>0.4073118133049965</v>
      </c>
      <c r="G11" s="27">
        <f>'2'!G12/'2'!G6</f>
        <v>0.48299588966427709</v>
      </c>
    </row>
    <row r="12" spans="1:7" x14ac:dyDescent="0.25">
      <c r="A12" s="16" t="s">
        <v>93</v>
      </c>
      <c r="B12" s="27">
        <f>'2'!B23/('1'!B42+'1'!B24)</f>
        <v>0.1337405084566462</v>
      </c>
      <c r="C12" s="27">
        <f>'2'!C23/('1'!C42+'1'!C24)</f>
        <v>6.8264009140384135E-2</v>
      </c>
      <c r="D12" s="27">
        <f>'2'!D23/('1'!D42+'1'!D24)</f>
        <v>6.6168208062921563E-2</v>
      </c>
      <c r="E12" s="27">
        <f>'2'!E23/('1'!E42+'1'!E24)</f>
        <v>8.8236895835133708E-2</v>
      </c>
      <c r="F12" s="27">
        <f>'2'!F23/('1'!F42+'1'!F24)</f>
        <v>0.11860679791232309</v>
      </c>
      <c r="G12" s="27">
        <f>'2'!G23/('1'!G42+'1'!G24)</f>
        <v>0.1144039420753733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2020-04-12T16:03:48Z</dcterms:modified>
</cp:coreProperties>
</file>