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54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3" l="1"/>
  <c r="I34" i="3"/>
  <c r="I23" i="3"/>
  <c r="I13" i="3"/>
  <c r="I30" i="2"/>
  <c r="I24" i="2"/>
  <c r="I12" i="2"/>
  <c r="I19" i="2" s="1"/>
  <c r="I22" i="2" s="1"/>
  <c r="I7" i="2"/>
  <c r="I49" i="1"/>
  <c r="I37" i="1"/>
  <c r="I48" i="1" s="1"/>
  <c r="I26" i="1"/>
  <c r="I22" i="1"/>
  <c r="I11" i="1"/>
  <c r="I6" i="1"/>
  <c r="I36" i="3" l="1"/>
  <c r="I39" i="3" s="1"/>
  <c r="I41" i="3"/>
  <c r="I27" i="2"/>
  <c r="I29" i="2" s="1"/>
  <c r="I35" i="1"/>
  <c r="I46" i="1" s="1"/>
  <c r="I18" i="1"/>
  <c r="H42" i="3"/>
  <c r="C42" i="3"/>
  <c r="D42" i="3"/>
  <c r="E42" i="3"/>
  <c r="F42" i="3"/>
  <c r="G42" i="3"/>
  <c r="B42" i="3"/>
  <c r="C30" i="2" l="1"/>
  <c r="D30" i="2"/>
  <c r="E30" i="2"/>
  <c r="F30" i="2"/>
  <c r="G30" i="2"/>
  <c r="H30" i="2"/>
  <c r="B30" i="2"/>
  <c r="H49" i="1"/>
  <c r="C49" i="1"/>
  <c r="D49" i="1"/>
  <c r="E49" i="1"/>
  <c r="F49" i="1"/>
  <c r="G49" i="1"/>
  <c r="B49" i="1"/>
  <c r="H34" i="3" l="1"/>
  <c r="H23" i="3"/>
  <c r="H13" i="3"/>
  <c r="H41" i="3" s="1"/>
  <c r="H7" i="2"/>
  <c r="H12" i="2" s="1"/>
  <c r="H10" i="4" s="1"/>
  <c r="H24" i="2"/>
  <c r="H26" i="1"/>
  <c r="H22" i="1"/>
  <c r="H35" i="1" s="1"/>
  <c r="H37" i="1"/>
  <c r="H48" i="1" s="1"/>
  <c r="H11" i="1"/>
  <c r="H6" i="1"/>
  <c r="H18" i="1" s="1"/>
  <c r="C7" i="2"/>
  <c r="C12" i="2" s="1"/>
  <c r="C10" i="4" s="1"/>
  <c r="D7" i="2"/>
  <c r="D12" i="2" s="1"/>
  <c r="D10" i="4" s="1"/>
  <c r="E7" i="2"/>
  <c r="E12" i="2" s="1"/>
  <c r="E10" i="4" s="1"/>
  <c r="F7" i="2"/>
  <c r="F12" i="2" s="1"/>
  <c r="F10" i="4" s="1"/>
  <c r="G7" i="2"/>
  <c r="G12" i="2" s="1"/>
  <c r="G10" i="4" s="1"/>
  <c r="B7" i="2"/>
  <c r="B12" i="2" s="1"/>
  <c r="H8" i="4" l="1"/>
  <c r="H36" i="3"/>
  <c r="H39" i="3" s="1"/>
  <c r="H7" i="4"/>
  <c r="G19" i="2"/>
  <c r="G22" i="2" s="1"/>
  <c r="H19" i="2"/>
  <c r="C19" i="2"/>
  <c r="C22" i="2" s="1"/>
  <c r="F19" i="2"/>
  <c r="F22" i="2" s="1"/>
  <c r="E19" i="2"/>
  <c r="E22" i="2" s="1"/>
  <c r="B19" i="2"/>
  <c r="B22" i="2" s="1"/>
  <c r="B10" i="4"/>
  <c r="D19" i="2"/>
  <c r="D22" i="2" s="1"/>
  <c r="H46" i="1"/>
  <c r="H22" i="2"/>
  <c r="H27" i="2" s="1"/>
  <c r="H9" i="4" s="1"/>
  <c r="F24" i="2"/>
  <c r="C37" i="1"/>
  <c r="D37" i="1"/>
  <c r="E37" i="1"/>
  <c r="F37" i="1"/>
  <c r="G37" i="1"/>
  <c r="B37" i="1"/>
  <c r="G24" i="2"/>
  <c r="C11" i="1"/>
  <c r="D11" i="1"/>
  <c r="E11" i="1"/>
  <c r="F11" i="1"/>
  <c r="G11" i="1"/>
  <c r="C22" i="1"/>
  <c r="D22" i="1"/>
  <c r="E22" i="1"/>
  <c r="F22" i="1"/>
  <c r="G22" i="1"/>
  <c r="B22" i="1"/>
  <c r="C23" i="3"/>
  <c r="D23" i="3"/>
  <c r="E23" i="3"/>
  <c r="F23" i="3"/>
  <c r="G23" i="3"/>
  <c r="B23" i="3"/>
  <c r="F27" i="2" l="1"/>
  <c r="F9" i="4" s="1"/>
  <c r="H6" i="4"/>
  <c r="H5" i="4"/>
  <c r="H11" i="4"/>
  <c r="F6" i="4"/>
  <c r="F7" i="4"/>
  <c r="F11" i="4"/>
  <c r="E7" i="4"/>
  <c r="D7" i="4"/>
  <c r="G7" i="4"/>
  <c r="C7" i="4"/>
  <c r="F29" i="2"/>
  <c r="B48" i="1"/>
  <c r="B7" i="4"/>
  <c r="D48" i="1"/>
  <c r="F48" i="1"/>
  <c r="H29" i="2"/>
  <c r="G48" i="1"/>
  <c r="C48" i="1"/>
  <c r="E48" i="1"/>
  <c r="G27" i="2"/>
  <c r="G9" i="4" s="1"/>
  <c r="C6" i="1"/>
  <c r="D6" i="1"/>
  <c r="E6" i="1"/>
  <c r="F6" i="1"/>
  <c r="G6" i="1"/>
  <c r="B6" i="1"/>
  <c r="C34" i="3"/>
  <c r="D34" i="3"/>
  <c r="E34" i="3"/>
  <c r="F34" i="3"/>
  <c r="G34" i="3"/>
  <c r="B34" i="3"/>
  <c r="C24" i="2"/>
  <c r="D24" i="2"/>
  <c r="E24" i="2"/>
  <c r="B24" i="2"/>
  <c r="G6" i="4" l="1"/>
  <c r="G11" i="4"/>
  <c r="G29" i="2"/>
  <c r="C13" i="3"/>
  <c r="C41" i="3" s="1"/>
  <c r="D13" i="3"/>
  <c r="D41" i="3" s="1"/>
  <c r="E13" i="3"/>
  <c r="E41" i="3" s="1"/>
  <c r="F13" i="3"/>
  <c r="F41" i="3" s="1"/>
  <c r="G13" i="3"/>
  <c r="G41" i="3" s="1"/>
  <c r="B13" i="3"/>
  <c r="B41" i="3" s="1"/>
  <c r="B11" i="1"/>
  <c r="C26" i="1" l="1"/>
  <c r="C8" i="4" s="1"/>
  <c r="D26" i="1"/>
  <c r="D8" i="4" s="1"/>
  <c r="E26" i="1"/>
  <c r="E8" i="4" s="1"/>
  <c r="F26" i="1"/>
  <c r="F8" i="4" s="1"/>
  <c r="G26" i="1"/>
  <c r="G8" i="4" s="1"/>
  <c r="B26" i="1"/>
  <c r="B8" i="4" s="1"/>
  <c r="E35" i="1"/>
  <c r="C35" i="1" l="1"/>
  <c r="C46" i="1" s="1"/>
  <c r="F36" i="3"/>
  <c r="F39" i="3" s="1"/>
  <c r="E36" i="3"/>
  <c r="E39" i="3" s="1"/>
  <c r="C36" i="3"/>
  <c r="C39" i="3" s="1"/>
  <c r="E18" i="1"/>
  <c r="B18" i="1"/>
  <c r="C18" i="1"/>
  <c r="B36" i="3"/>
  <c r="B39" i="3" s="1"/>
  <c r="D18" i="1"/>
  <c r="D36" i="3"/>
  <c r="D39" i="3" s="1"/>
  <c r="B35" i="1"/>
  <c r="B46" i="1" s="1"/>
  <c r="D35" i="1"/>
  <c r="D46" i="1" s="1"/>
  <c r="E46" i="1"/>
  <c r="G36" i="3"/>
  <c r="G39" i="3" s="1"/>
  <c r="F35" i="1"/>
  <c r="F46" i="1" s="1"/>
  <c r="G35" i="1"/>
  <c r="G46" i="1" s="1"/>
  <c r="F18" i="1"/>
  <c r="F5" i="4" s="1"/>
  <c r="G18" i="1"/>
  <c r="G5" i="4" s="1"/>
  <c r="B27" i="2" l="1"/>
  <c r="C27" i="2"/>
  <c r="E27" i="2"/>
  <c r="E5" i="4" s="1"/>
  <c r="D27" i="2"/>
  <c r="D9" i="4" l="1"/>
  <c r="D6" i="4"/>
  <c r="D11" i="4"/>
  <c r="E9" i="4"/>
  <c r="E11" i="4"/>
  <c r="E6" i="4"/>
  <c r="D5" i="4"/>
  <c r="C9" i="4"/>
  <c r="C6" i="4"/>
  <c r="C11" i="4"/>
  <c r="C5" i="4"/>
  <c r="E29" i="2"/>
  <c r="D29" i="2"/>
  <c r="C29" i="2"/>
  <c r="B29" i="2"/>
  <c r="B9" i="4"/>
  <c r="B5" i="4"/>
  <c r="B6" i="4"/>
  <c r="B11" i="4"/>
</calcChain>
</file>

<file path=xl/sharedStrings.xml><?xml version="1.0" encoding="utf-8"?>
<sst xmlns="http://schemas.openxmlformats.org/spreadsheetml/2006/main" count="104" uniqueCount="95">
  <si>
    <t>ASSETS</t>
  </si>
  <si>
    <t>NON CURRENT ASSETS</t>
  </si>
  <si>
    <t>CURRENT ASSETS</t>
  </si>
  <si>
    <t>Gross Profit</t>
  </si>
  <si>
    <t>Operating Profit</t>
  </si>
  <si>
    <t>Property,Plant  and  Equipment</t>
  </si>
  <si>
    <t>Financial Expenses</t>
  </si>
  <si>
    <t>Advance, deposits &amp; prepayments</t>
  </si>
  <si>
    <t>Cash &amp; Cash equivalent</t>
  </si>
  <si>
    <t>Inventories</t>
  </si>
  <si>
    <t>Acquition of property,plant and equipment</t>
  </si>
  <si>
    <t>Non operating income/loss</t>
  </si>
  <si>
    <t>Retained earnings</t>
  </si>
  <si>
    <t>Collection from turnover</t>
  </si>
  <si>
    <t>Trade debtors</t>
  </si>
  <si>
    <t>Share capital</t>
  </si>
  <si>
    <t>General reserve</t>
  </si>
  <si>
    <t>Revaluation reserve</t>
  </si>
  <si>
    <t>Deferred tax liability</t>
  </si>
  <si>
    <t>Bank loan and overdraft</t>
  </si>
  <si>
    <t>Payment to suppliers, employees and other expenses</t>
  </si>
  <si>
    <t>Current</t>
  </si>
  <si>
    <t>Deferred</t>
  </si>
  <si>
    <t>Term loan</t>
  </si>
  <si>
    <t>Investment in FDR</t>
  </si>
  <si>
    <t>Capital work in progress</t>
  </si>
  <si>
    <t>Investment in shares</t>
  </si>
  <si>
    <t>Short term loan to faisal spinning mills limited</t>
  </si>
  <si>
    <t>Share premium</t>
  </si>
  <si>
    <t>Tax holiday reserve</t>
  </si>
  <si>
    <t>Income tax provision</t>
  </si>
  <si>
    <t>Liability for expenses and other finance</t>
  </si>
  <si>
    <t>Trade creditors</t>
  </si>
  <si>
    <t>Share of income of associate company</t>
  </si>
  <si>
    <t>Interest paid on borrowings</t>
  </si>
  <si>
    <t>Collection from non operating income</t>
  </si>
  <si>
    <t>Income taxes paid</t>
  </si>
  <si>
    <t>Loan received from bank</t>
  </si>
  <si>
    <t>Short term loan to faisal spinning mills ltd</t>
  </si>
  <si>
    <t>Capital working progress unit 2</t>
  </si>
  <si>
    <t>Increase in share capital</t>
  </si>
  <si>
    <t>Dividend paid</t>
  </si>
  <si>
    <t>Term loans</t>
  </si>
  <si>
    <t>Capital work in progress unit 2</t>
  </si>
  <si>
    <t>Long term loan</t>
  </si>
  <si>
    <t>Liability against capital machinery</t>
  </si>
  <si>
    <t>Investment in unquoted company (FSML)</t>
  </si>
  <si>
    <t>ASF reserve</t>
  </si>
  <si>
    <t>Collection from other income</t>
  </si>
  <si>
    <t>Investment in unquoted company (SKCL)</t>
  </si>
  <si>
    <t>SAIHAM COTTON MILL LIMITED</t>
  </si>
  <si>
    <t>Term Loan Current Maturity</t>
  </si>
  <si>
    <t>Payable amd Accruals</t>
  </si>
  <si>
    <t>Other Income</t>
  </si>
  <si>
    <t>Administrative and marketing expenses</t>
  </si>
  <si>
    <t>Payment for cost and expenses</t>
  </si>
  <si>
    <t>Ratio</t>
  </si>
  <si>
    <t>Debt to Equity</t>
  </si>
  <si>
    <t>Current Ratio</t>
  </si>
  <si>
    <t>Operating Margin</t>
  </si>
  <si>
    <t>Net Margin</t>
  </si>
  <si>
    <t>As at year end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</si>
  <si>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</si>
  <si>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</si>
  <si>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</si>
  <si>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</si>
  <si>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</si>
  <si>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</si>
  <si>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</si>
  <si>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Balance Sheet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</si>
  <si>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</si>
  <si>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</si>
  <si>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</si>
  <si>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</si>
  <si>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</si>
  <si>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</si>
  <si>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</si>
  <si>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</si>
  <si>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</si>
  <si>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Earnings per share (par value Taka 10)</t>
  </si>
  <si>
    <t>Shares to Calculate EPS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</si>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</sst>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2" fontId="1" fillId="0" borderId="0" xfId="0" applyNumberFormat="1" applyFont="1"/>
    <xf numFmtId="3" fontId="1" fillId="0" borderId="3" xfId="0" applyNumberFormat="1" applyFont="1" applyBorder="1"/>
    <xf numFmtId="4" fontId="1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/>
    <xf numFmtId="41" fontId="0" fillId="0" borderId="0" xfId="0" applyNumberFormat="1"/>
    <xf numFmtId="41" fontId="0" fillId="0" borderId="0" xfId="0" applyNumberFormat="1" applyFont="1"/>
    <xf numFmtId="41" fontId="1" fillId="0" borderId="3" xfId="0" applyNumberFormat="1" applyFont="1" applyBorder="1"/>
    <xf numFmtId="41" fontId="3" fillId="0" borderId="3" xfId="0" applyNumberFormat="1" applyFont="1" applyBorder="1"/>
    <xf numFmtId="41" fontId="1" fillId="0" borderId="0" xfId="0" applyNumberFormat="1" applyFont="1"/>
    <xf numFmtId="41" fontId="0" fillId="0" borderId="0" xfId="2" applyNumberFormat="1" applyFont="1"/>
    <xf numFmtId="41" fontId="0" fillId="0" borderId="1" xfId="2" applyNumberFormat="1" applyFont="1" applyBorder="1"/>
    <xf numFmtId="41" fontId="1" fillId="0" borderId="0" xfId="2" applyNumberFormat="1" applyFont="1"/>
    <xf numFmtId="41" fontId="1" fillId="0" borderId="0" xfId="2" applyNumberFormat="1" applyFont="1" applyBorder="1"/>
    <xf numFmtId="41" fontId="0" fillId="0" borderId="0" xfId="2" applyNumberFormat="1" applyFont="1" applyFill="1"/>
    <xf numFmtId="41" fontId="1" fillId="0" borderId="0" xfId="2" applyNumberFormat="1" applyFont="1" applyFill="1"/>
    <xf numFmtId="41" fontId="1" fillId="0" borderId="3" xfId="2" applyNumberFormat="1" applyFont="1" applyBorder="1"/>
    <xf numFmtId="41" fontId="0" fillId="0" borderId="0" xfId="2" applyNumberFormat="1" applyFont="1" applyBorder="1"/>
    <xf numFmtId="41" fontId="1" fillId="0" borderId="2" xfId="2" applyNumberFormat="1" applyFont="1" applyBorder="1"/>
    <xf numFmtId="41" fontId="0" fillId="0" borderId="0" xfId="1" applyNumberFormat="1" applyFont="1"/>
    <xf numFmtId="41" fontId="1" fillId="0" borderId="0" xfId="1" applyNumberFormat="1" applyFont="1"/>
    <xf numFmtId="41" fontId="0" fillId="0" borderId="0" xfId="1" applyNumberFormat="1" applyFont="1" applyFill="1"/>
    <xf numFmtId="164" fontId="0" fillId="0" borderId="0" xfId="2" applyNumberFormat="1" applyFon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165" fontId="0" fillId="0" borderId="0" xfId="3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workbookViewId="0">
      <pane xSplit="1" ySplit="4" topLeftCell="E41" activePane="bottomRight" state="frozen"/>
      <selection pane="topRight" activeCell="B1" sqref="B1"/>
      <selection pane="bottomLeft" activeCell="A6" sqref="A6"/>
      <selection pane="bottomRight" activeCell="I51" sqref="I51"/>
    </sheetView>
  </sheetViews>
  <sheetFormatPr defaultRowHeight="15" x14ac:dyDescent="0.25"/>
  <cols>
    <col min="1" max="1" width="39.85546875" customWidth="1"/>
    <col min="2" max="8" width="14.28515625" bestFit="1" customWidth="1"/>
    <col min="9" max="9" width="16.42578125" customWidth="1"/>
  </cols>
  <sheetData>
    <row r="1" spans="1:10" x14ac:dyDescent="0.25">
      <c r="A1" s="2" t="s">
        <v>50</v>
      </c>
    </row>
    <row r="2" spans="1:10" x14ac:dyDescent="0.25">
      <c r="A2" s="37" t="s">
        <v>69</v>
      </c>
    </row>
    <row r="3" spans="1:10" x14ac:dyDescent="0.25">
      <c r="A3" t="s">
        <v>61</v>
      </c>
    </row>
    <row r="4" spans="1:10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10" x14ac:dyDescent="0.25">
      <c r="A5" s="33" t="s">
        <v>0</v>
      </c>
      <c r="B5" s="29"/>
      <c r="C5" s="29"/>
      <c r="D5" s="29"/>
      <c r="E5" s="29"/>
      <c r="F5" s="29"/>
      <c r="G5" s="29"/>
      <c r="H5" s="29"/>
    </row>
    <row r="6" spans="1:10" x14ac:dyDescent="0.25">
      <c r="A6" s="34" t="s">
        <v>1</v>
      </c>
      <c r="B6" s="30">
        <f>SUM(B7:B9)</f>
        <v>1503116899</v>
      </c>
      <c r="C6" s="30">
        <f t="shared" ref="C6:I6" si="0">SUM(C7:C9)</f>
        <v>2365523622</v>
      </c>
      <c r="D6" s="30">
        <f t="shared" si="0"/>
        <v>3326321792</v>
      </c>
      <c r="E6" s="30">
        <f t="shared" si="0"/>
        <v>3397402538</v>
      </c>
      <c r="F6" s="30">
        <f t="shared" si="0"/>
        <v>3419966012</v>
      </c>
      <c r="G6" s="30">
        <f t="shared" si="0"/>
        <v>3414238540</v>
      </c>
      <c r="H6" s="30">
        <f t="shared" si="0"/>
        <v>3126172488</v>
      </c>
      <c r="I6" s="30">
        <f t="shared" si="0"/>
        <v>5807756069</v>
      </c>
    </row>
    <row r="7" spans="1:10" x14ac:dyDescent="0.25">
      <c r="A7" t="s">
        <v>5</v>
      </c>
      <c r="B7" s="29">
        <v>1273769861</v>
      </c>
      <c r="C7" s="29">
        <v>1192267756</v>
      </c>
      <c r="D7" s="29">
        <v>2268218417</v>
      </c>
      <c r="E7" s="29">
        <v>2324343225</v>
      </c>
      <c r="F7" s="29">
        <v>2472160291</v>
      </c>
      <c r="G7" s="29">
        <v>2605234086</v>
      </c>
      <c r="H7" s="29">
        <v>2597872808</v>
      </c>
      <c r="I7" s="29">
        <v>5271937989</v>
      </c>
    </row>
    <row r="8" spans="1:10" x14ac:dyDescent="0.25">
      <c r="A8" t="s">
        <v>25</v>
      </c>
      <c r="B8" s="29">
        <v>20497177</v>
      </c>
      <c r="C8" s="29">
        <v>846774422</v>
      </c>
      <c r="D8" s="29">
        <v>0</v>
      </c>
      <c r="E8" s="29">
        <v>0</v>
      </c>
      <c r="F8" s="29">
        <v>0</v>
      </c>
      <c r="G8" s="29">
        <v>0</v>
      </c>
      <c r="H8" s="29"/>
    </row>
    <row r="9" spans="1:10" x14ac:dyDescent="0.25">
      <c r="A9" t="s">
        <v>26</v>
      </c>
      <c r="B9" s="29">
        <v>208849861</v>
      </c>
      <c r="C9" s="29">
        <v>326481444</v>
      </c>
      <c r="D9" s="29">
        <v>1058103375</v>
      </c>
      <c r="E9" s="29">
        <v>1073059313</v>
      </c>
      <c r="F9" s="29">
        <v>947805721</v>
      </c>
      <c r="G9" s="29">
        <v>809004454</v>
      </c>
      <c r="H9" s="29">
        <v>528299680</v>
      </c>
      <c r="I9" s="29">
        <v>535818080</v>
      </c>
    </row>
    <row r="10" spans="1:10" x14ac:dyDescent="0.25">
      <c r="B10" s="29"/>
      <c r="C10" s="29"/>
      <c r="D10" s="29"/>
      <c r="E10" s="29"/>
      <c r="F10" s="29"/>
      <c r="G10" s="29"/>
      <c r="H10" s="29"/>
    </row>
    <row r="11" spans="1:10" x14ac:dyDescent="0.25">
      <c r="A11" s="34" t="s">
        <v>2</v>
      </c>
      <c r="B11" s="30">
        <f>SUM(B12:B16)</f>
        <v>2745939019</v>
      </c>
      <c r="C11" s="30">
        <f t="shared" ref="C11:I11" si="1">SUM(C12:C16)</f>
        <v>2035942451</v>
      </c>
      <c r="D11" s="30">
        <f t="shared" si="1"/>
        <v>1723981160</v>
      </c>
      <c r="E11" s="30">
        <f t="shared" si="1"/>
        <v>1821953370</v>
      </c>
      <c r="F11" s="30">
        <f t="shared" si="1"/>
        <v>2096708763</v>
      </c>
      <c r="G11" s="30">
        <f t="shared" si="1"/>
        <v>2367583358</v>
      </c>
      <c r="H11" s="30">
        <f t="shared" si="1"/>
        <v>3195360280</v>
      </c>
      <c r="I11" s="30">
        <f t="shared" si="1"/>
        <v>3369233421</v>
      </c>
    </row>
    <row r="12" spans="1:10" x14ac:dyDescent="0.25">
      <c r="A12" s="4" t="s">
        <v>9</v>
      </c>
      <c r="B12" s="29">
        <v>590102147</v>
      </c>
      <c r="C12" s="29">
        <v>1147732205</v>
      </c>
      <c r="D12" s="29">
        <v>577408147</v>
      </c>
      <c r="E12" s="29">
        <v>924816558</v>
      </c>
      <c r="F12" s="29">
        <v>655561289</v>
      </c>
      <c r="G12" s="29">
        <v>1106416158</v>
      </c>
      <c r="H12" s="29">
        <v>2018814946</v>
      </c>
      <c r="I12" s="29">
        <v>2133236389</v>
      </c>
    </row>
    <row r="13" spans="1:10" x14ac:dyDescent="0.25">
      <c r="A13" s="4" t="s">
        <v>27</v>
      </c>
      <c r="B13" s="29">
        <v>17552700</v>
      </c>
      <c r="C13" s="29">
        <v>691339617</v>
      </c>
      <c r="D13" s="29">
        <v>16443725</v>
      </c>
      <c r="E13" s="29">
        <v>0</v>
      </c>
      <c r="F13" s="29">
        <v>0</v>
      </c>
      <c r="G13" s="29">
        <v>0</v>
      </c>
      <c r="H13" s="29"/>
      <c r="J13" s="5"/>
    </row>
    <row r="14" spans="1:10" x14ac:dyDescent="0.25">
      <c r="A14" s="4" t="s">
        <v>14</v>
      </c>
      <c r="B14" s="29">
        <v>966213671</v>
      </c>
      <c r="C14" s="29">
        <v>10997493</v>
      </c>
      <c r="D14" s="29">
        <v>949693502</v>
      </c>
      <c r="E14" s="29">
        <v>714132179</v>
      </c>
      <c r="F14" s="29">
        <v>1310867694</v>
      </c>
      <c r="G14" s="29">
        <v>1108561348</v>
      </c>
      <c r="H14" s="29">
        <v>1015623914</v>
      </c>
      <c r="I14" s="29">
        <v>1121522492</v>
      </c>
    </row>
    <row r="15" spans="1:10" x14ac:dyDescent="0.25">
      <c r="A15" s="4" t="s">
        <v>7</v>
      </c>
      <c r="B15" s="29">
        <v>97569923</v>
      </c>
      <c r="C15" s="29">
        <v>97285229</v>
      </c>
      <c r="D15" s="29">
        <v>56485278</v>
      </c>
      <c r="E15" s="29">
        <v>62880377</v>
      </c>
      <c r="F15" s="29">
        <v>70650867</v>
      </c>
      <c r="G15" s="29">
        <v>70102419</v>
      </c>
      <c r="H15" s="29">
        <v>82932134</v>
      </c>
      <c r="I15" s="29">
        <v>77397650</v>
      </c>
    </row>
    <row r="16" spans="1:10" x14ac:dyDescent="0.25">
      <c r="A16" s="4" t="s">
        <v>8</v>
      </c>
      <c r="B16" s="29">
        <v>1074500578</v>
      </c>
      <c r="C16" s="29">
        <v>88587907</v>
      </c>
      <c r="D16" s="29">
        <v>123950508</v>
      </c>
      <c r="E16" s="29">
        <v>120124256</v>
      </c>
      <c r="F16" s="29">
        <v>59628913</v>
      </c>
      <c r="G16" s="29">
        <v>82503433</v>
      </c>
      <c r="H16" s="29">
        <v>77989286</v>
      </c>
      <c r="I16" s="29">
        <v>37076890</v>
      </c>
    </row>
    <row r="17" spans="1:9" x14ac:dyDescent="0.25">
      <c r="B17" s="29"/>
      <c r="C17" s="29"/>
      <c r="D17" s="29"/>
      <c r="E17" s="29"/>
      <c r="F17" s="29"/>
      <c r="G17" s="29"/>
      <c r="H17" s="29"/>
    </row>
    <row r="18" spans="1:9" x14ac:dyDescent="0.25">
      <c r="A18" s="2"/>
      <c r="B18" s="30">
        <f t="shared" ref="B18:I18" si="2">SUM(B6,B11)</f>
        <v>4249055918</v>
      </c>
      <c r="C18" s="30">
        <f t="shared" si="2"/>
        <v>4401466073</v>
      </c>
      <c r="D18" s="30">
        <f t="shared" si="2"/>
        <v>5050302952</v>
      </c>
      <c r="E18" s="30">
        <f t="shared" si="2"/>
        <v>5219355908</v>
      </c>
      <c r="F18" s="30">
        <f t="shared" si="2"/>
        <v>5516674775</v>
      </c>
      <c r="G18" s="30">
        <f t="shared" si="2"/>
        <v>5781821898</v>
      </c>
      <c r="H18" s="30">
        <f t="shared" si="2"/>
        <v>6321532768</v>
      </c>
      <c r="I18" s="30">
        <f t="shared" si="2"/>
        <v>9176989490</v>
      </c>
    </row>
    <row r="19" spans="1:9" x14ac:dyDescent="0.25">
      <c r="A19" s="2"/>
      <c r="B19" s="30"/>
      <c r="C19" s="30"/>
      <c r="D19" s="30"/>
      <c r="E19" s="30"/>
      <c r="F19" s="30"/>
      <c r="G19" s="30"/>
      <c r="H19" s="30"/>
    </row>
    <row r="20" spans="1:9" ht="15.75" x14ac:dyDescent="0.25">
      <c r="A20" s="35" t="s">
        <v>62</v>
      </c>
      <c r="B20" s="29"/>
      <c r="C20" s="29"/>
      <c r="D20" s="29"/>
      <c r="E20" s="29"/>
      <c r="F20" s="29"/>
      <c r="G20" s="29"/>
      <c r="H20" s="29"/>
    </row>
    <row r="21" spans="1:9" ht="15.75" x14ac:dyDescent="0.25">
      <c r="A21" s="36" t="s">
        <v>63</v>
      </c>
      <c r="B21" s="29"/>
      <c r="C21" s="30"/>
      <c r="D21" s="30"/>
      <c r="E21" s="30"/>
      <c r="F21" s="30"/>
      <c r="G21" s="30"/>
      <c r="H21" s="29"/>
    </row>
    <row r="22" spans="1:9" x14ac:dyDescent="0.25">
      <c r="A22" s="34" t="s">
        <v>65</v>
      </c>
      <c r="B22" s="30">
        <f>SUM(B23:B24)</f>
        <v>125834637</v>
      </c>
      <c r="C22" s="30">
        <f t="shared" ref="C22:I22" si="3">SUM(C23:C24)</f>
        <v>139398751</v>
      </c>
      <c r="D22" s="30">
        <f t="shared" si="3"/>
        <v>137989462</v>
      </c>
      <c r="E22" s="30">
        <f t="shared" si="3"/>
        <v>663158789</v>
      </c>
      <c r="F22" s="30">
        <f t="shared" si="3"/>
        <v>588843836</v>
      </c>
      <c r="G22" s="30">
        <f t="shared" si="3"/>
        <v>556597015</v>
      </c>
      <c r="H22" s="30">
        <f t="shared" si="3"/>
        <v>469475987</v>
      </c>
      <c r="I22" s="30">
        <f t="shared" si="3"/>
        <v>703793780</v>
      </c>
    </row>
    <row r="23" spans="1:9" x14ac:dyDescent="0.25">
      <c r="A23" s="4" t="s">
        <v>18</v>
      </c>
      <c r="B23" s="29">
        <v>125834637</v>
      </c>
      <c r="C23" s="29">
        <v>139398751</v>
      </c>
      <c r="D23" s="29">
        <v>137989462</v>
      </c>
      <c r="E23" s="29">
        <v>156733505</v>
      </c>
      <c r="F23" s="29">
        <v>160510750</v>
      </c>
      <c r="G23" s="29">
        <v>176550299</v>
      </c>
      <c r="H23" s="29">
        <v>189288677</v>
      </c>
      <c r="I23" s="29">
        <v>580863000</v>
      </c>
    </row>
    <row r="24" spans="1:9" x14ac:dyDescent="0.25">
      <c r="A24" s="4" t="s">
        <v>23</v>
      </c>
      <c r="B24" s="29">
        <v>0</v>
      </c>
      <c r="C24" s="29">
        <v>0</v>
      </c>
      <c r="D24" s="29">
        <v>0</v>
      </c>
      <c r="E24" s="29">
        <v>506425284</v>
      </c>
      <c r="F24" s="29">
        <v>428333086</v>
      </c>
      <c r="G24" s="29">
        <v>380046716</v>
      </c>
      <c r="H24" s="29">
        <v>280187310</v>
      </c>
      <c r="I24" s="29">
        <v>122930780</v>
      </c>
    </row>
    <row r="25" spans="1:9" x14ac:dyDescent="0.25">
      <c r="B25" s="29"/>
      <c r="C25" s="29"/>
      <c r="D25" s="29"/>
      <c r="E25" s="29"/>
      <c r="F25" s="29"/>
      <c r="G25" s="29"/>
      <c r="H25" s="29"/>
    </row>
    <row r="26" spans="1:9" x14ac:dyDescent="0.25">
      <c r="A26" s="34" t="s">
        <v>66</v>
      </c>
      <c r="B26" s="30">
        <f t="shared" ref="B26:G26" si="4">SUM(B27:B32)</f>
        <v>1029911702</v>
      </c>
      <c r="C26" s="30">
        <f t="shared" si="4"/>
        <v>1067154478</v>
      </c>
      <c r="D26" s="30">
        <f t="shared" si="4"/>
        <v>1643410710</v>
      </c>
      <c r="E26" s="30">
        <f t="shared" si="4"/>
        <v>1186776958</v>
      </c>
      <c r="F26" s="30">
        <f t="shared" si="4"/>
        <v>1555301586</v>
      </c>
      <c r="G26" s="30">
        <f t="shared" si="4"/>
        <v>1830450803</v>
      </c>
      <c r="H26" s="30">
        <f>SUM(H27:H33)</f>
        <v>2483838892</v>
      </c>
      <c r="I26" s="30">
        <f>SUM(I27:I33)</f>
        <v>2894448580</v>
      </c>
    </row>
    <row r="27" spans="1:9" x14ac:dyDescent="0.25">
      <c r="A27" t="s">
        <v>19</v>
      </c>
      <c r="B27" s="29">
        <v>576465375</v>
      </c>
      <c r="C27" s="29">
        <v>658639104</v>
      </c>
      <c r="D27" s="29">
        <v>207097331</v>
      </c>
      <c r="E27" s="29">
        <v>373684434</v>
      </c>
      <c r="F27" s="29">
        <v>995473624</v>
      </c>
      <c r="G27" s="29">
        <v>1489595923</v>
      </c>
      <c r="H27" s="29"/>
    </row>
    <row r="28" spans="1:9" x14ac:dyDescent="0.25">
      <c r="A28" t="s">
        <v>42</v>
      </c>
      <c r="B28" s="29">
        <v>0</v>
      </c>
      <c r="C28" s="29">
        <v>0</v>
      </c>
      <c r="D28" s="29">
        <v>457234377</v>
      </c>
      <c r="E28" s="29">
        <v>159209310</v>
      </c>
      <c r="F28" s="29">
        <v>189145230</v>
      </c>
      <c r="G28" s="29">
        <v>259758224</v>
      </c>
      <c r="H28" s="29">
        <v>1807583035</v>
      </c>
      <c r="I28" s="29">
        <v>2228776145</v>
      </c>
    </row>
    <row r="29" spans="1:9" x14ac:dyDescent="0.25">
      <c r="A29" t="s">
        <v>51</v>
      </c>
      <c r="B29" s="29"/>
      <c r="C29" s="29"/>
      <c r="D29" s="29"/>
      <c r="E29" s="29"/>
      <c r="F29" s="29"/>
      <c r="G29" s="29"/>
      <c r="H29" s="29">
        <v>204113547</v>
      </c>
      <c r="I29" s="40">
        <v>115885071</v>
      </c>
    </row>
    <row r="30" spans="1:9" x14ac:dyDescent="0.25">
      <c r="A30" t="s">
        <v>30</v>
      </c>
      <c r="B30" s="29">
        <v>4734566</v>
      </c>
      <c r="C30" s="29">
        <v>356085893</v>
      </c>
      <c r="D30" s="29">
        <v>30438594</v>
      </c>
      <c r="E30" s="29">
        <v>19350646</v>
      </c>
      <c r="F30" s="29">
        <v>17188730</v>
      </c>
      <c r="G30" s="29">
        <v>8680043</v>
      </c>
      <c r="H30" s="29">
        <v>2180043</v>
      </c>
      <c r="I30" s="40">
        <v>4910114</v>
      </c>
    </row>
    <row r="31" spans="1:9" x14ac:dyDescent="0.25">
      <c r="A31" t="s">
        <v>31</v>
      </c>
      <c r="B31" s="29">
        <v>23880070</v>
      </c>
      <c r="C31" s="29">
        <v>31045344</v>
      </c>
      <c r="D31" s="29">
        <v>25883383</v>
      </c>
      <c r="E31" s="29">
        <v>33633816</v>
      </c>
      <c r="F31" s="29">
        <v>38468080</v>
      </c>
      <c r="G31" s="29">
        <v>41045370</v>
      </c>
      <c r="H31" s="29"/>
      <c r="I31" s="40">
        <v>230551624</v>
      </c>
    </row>
    <row r="32" spans="1:9" x14ac:dyDescent="0.25">
      <c r="A32" t="s">
        <v>32</v>
      </c>
      <c r="B32" s="29">
        <v>424831691</v>
      </c>
      <c r="C32" s="29">
        <v>21384137</v>
      </c>
      <c r="D32" s="29">
        <v>922757025</v>
      </c>
      <c r="E32" s="29">
        <v>600898752</v>
      </c>
      <c r="F32" s="29">
        <v>315025922</v>
      </c>
      <c r="G32" s="29">
        <v>31371243</v>
      </c>
      <c r="H32" s="29">
        <v>408762035</v>
      </c>
      <c r="I32" s="40">
        <v>259931889</v>
      </c>
    </row>
    <row r="33" spans="1:9" x14ac:dyDescent="0.25">
      <c r="A33" t="s">
        <v>52</v>
      </c>
      <c r="B33" s="29"/>
      <c r="C33" s="29"/>
      <c r="D33" s="29"/>
      <c r="E33" s="29"/>
      <c r="F33" s="29"/>
      <c r="G33" s="29"/>
      <c r="H33" s="29">
        <v>61200232</v>
      </c>
      <c r="I33" s="40">
        <v>54393737</v>
      </c>
    </row>
    <row r="34" spans="1:9" x14ac:dyDescent="0.25">
      <c r="B34" s="29"/>
      <c r="C34" s="29"/>
      <c r="D34" s="29"/>
      <c r="E34" s="29"/>
      <c r="F34" s="29"/>
      <c r="G34" s="29"/>
      <c r="H34" s="29"/>
    </row>
    <row r="35" spans="1:9" x14ac:dyDescent="0.25">
      <c r="A35" s="2"/>
      <c r="B35" s="30">
        <f t="shared" ref="B35:F35" si="5">SUM(B22,B26)</f>
        <v>1155746339</v>
      </c>
      <c r="C35" s="30">
        <f t="shared" si="5"/>
        <v>1206553229</v>
      </c>
      <c r="D35" s="30">
        <f t="shared" si="5"/>
        <v>1781400172</v>
      </c>
      <c r="E35" s="30">
        <f t="shared" si="5"/>
        <v>1849935747</v>
      </c>
      <c r="F35" s="30">
        <f t="shared" si="5"/>
        <v>2144145422</v>
      </c>
      <c r="G35" s="30">
        <f>SUM(G22,G26)</f>
        <v>2387047818</v>
      </c>
      <c r="H35" s="30">
        <f>SUM(H22,H26)</f>
        <v>2953314879</v>
      </c>
      <c r="I35" s="30">
        <f>SUM(I22,I26)</f>
        <v>3598242360</v>
      </c>
    </row>
    <row r="36" spans="1:9" x14ac:dyDescent="0.25">
      <c r="A36" s="2"/>
      <c r="B36" s="29"/>
      <c r="C36" s="29"/>
      <c r="D36" s="31"/>
      <c r="E36" s="29"/>
      <c r="F36" s="29"/>
      <c r="G36" s="29"/>
      <c r="H36" s="29"/>
    </row>
    <row r="37" spans="1:9" x14ac:dyDescent="0.25">
      <c r="A37" s="34" t="s">
        <v>64</v>
      </c>
      <c r="B37" s="30">
        <f>SUM(B38:B44)</f>
        <v>3093309579</v>
      </c>
      <c r="C37" s="30">
        <f t="shared" ref="C37:I37" si="6">SUM(C38:C44)</f>
        <v>3194912844</v>
      </c>
      <c r="D37" s="30">
        <f t="shared" si="6"/>
        <v>3268902780</v>
      </c>
      <c r="E37" s="30">
        <f t="shared" si="6"/>
        <v>3369420161</v>
      </c>
      <c r="F37" s="30">
        <f t="shared" si="6"/>
        <v>3372529353</v>
      </c>
      <c r="G37" s="30">
        <f t="shared" si="6"/>
        <v>3394774080</v>
      </c>
      <c r="H37" s="30">
        <f t="shared" si="6"/>
        <v>3368217889</v>
      </c>
      <c r="I37" s="30">
        <f t="shared" si="6"/>
        <v>5578747129</v>
      </c>
    </row>
    <row r="38" spans="1:9" x14ac:dyDescent="0.25">
      <c r="A38" t="s">
        <v>15</v>
      </c>
      <c r="B38" s="29">
        <v>1352500000</v>
      </c>
      <c r="C38" s="29">
        <v>1352500000</v>
      </c>
      <c r="D38" s="29">
        <v>1352500000</v>
      </c>
      <c r="E38" s="29">
        <v>1352500000</v>
      </c>
      <c r="F38" s="29">
        <v>1487750000</v>
      </c>
      <c r="G38" s="29">
        <v>1487750000</v>
      </c>
      <c r="H38" s="29">
        <v>1487750000</v>
      </c>
      <c r="I38" s="29">
        <v>1487750000</v>
      </c>
    </row>
    <row r="39" spans="1:9" x14ac:dyDescent="0.25">
      <c r="A39" t="s">
        <v>28</v>
      </c>
      <c r="B39" s="29">
        <v>751750000</v>
      </c>
      <c r="C39" s="29">
        <v>751750000</v>
      </c>
      <c r="D39" s="29">
        <v>751750000</v>
      </c>
      <c r="E39" s="29">
        <v>751750000</v>
      </c>
      <c r="F39" s="29">
        <v>751750000</v>
      </c>
      <c r="G39" s="29">
        <v>751750000</v>
      </c>
      <c r="H39" s="29">
        <v>751750000</v>
      </c>
      <c r="I39" s="29">
        <v>751750000</v>
      </c>
    </row>
    <row r="40" spans="1:9" x14ac:dyDescent="0.25">
      <c r="A40" t="s">
        <v>29</v>
      </c>
      <c r="B40" s="29">
        <v>235715999</v>
      </c>
      <c r="C40" s="29">
        <v>100715999</v>
      </c>
      <c r="D40" s="29">
        <v>100715999</v>
      </c>
      <c r="E40" s="29">
        <v>100715999</v>
      </c>
      <c r="F40" s="29">
        <v>100715999</v>
      </c>
      <c r="G40" s="29">
        <v>100715999</v>
      </c>
      <c r="H40" s="29"/>
    </row>
    <row r="41" spans="1:9" x14ac:dyDescent="0.25">
      <c r="A41" t="s">
        <v>16</v>
      </c>
      <c r="B41" s="29">
        <v>60400000</v>
      </c>
      <c r="C41" s="29">
        <v>515490327</v>
      </c>
      <c r="D41" s="29">
        <v>483846073</v>
      </c>
      <c r="E41" s="29">
        <v>454430095</v>
      </c>
      <c r="F41" s="29">
        <v>422841932</v>
      </c>
      <c r="G41" s="29">
        <v>397705914</v>
      </c>
      <c r="H41" s="29"/>
    </row>
    <row r="42" spans="1:9" x14ac:dyDescent="0.25">
      <c r="A42" t="s">
        <v>17</v>
      </c>
      <c r="B42" s="29">
        <v>549537750</v>
      </c>
      <c r="C42" s="29">
        <v>60400000</v>
      </c>
      <c r="D42" s="29">
        <v>60400000</v>
      </c>
      <c r="E42" s="29">
        <v>60400000</v>
      </c>
      <c r="F42" s="29">
        <v>60400000</v>
      </c>
      <c r="G42" s="29">
        <v>60400000</v>
      </c>
      <c r="H42" s="29">
        <v>374327126</v>
      </c>
      <c r="I42" s="29">
        <v>2517331588</v>
      </c>
    </row>
    <row r="43" spans="1:9" x14ac:dyDescent="0.25">
      <c r="A43" t="s">
        <v>12</v>
      </c>
      <c r="B43" s="29">
        <v>143405830</v>
      </c>
      <c r="C43" s="29">
        <v>414056518</v>
      </c>
      <c r="D43" s="29">
        <v>519690708</v>
      </c>
      <c r="E43" s="29">
        <v>649624067</v>
      </c>
      <c r="F43" s="29">
        <v>549071422</v>
      </c>
      <c r="G43" s="29">
        <v>585030753</v>
      </c>
      <c r="H43" s="29">
        <v>753690396</v>
      </c>
      <c r="I43" s="29">
        <v>817148198</v>
      </c>
    </row>
    <row r="44" spans="1:9" x14ac:dyDescent="0.25">
      <c r="A44" t="s">
        <v>47</v>
      </c>
      <c r="B44" s="29">
        <v>0</v>
      </c>
      <c r="C44" s="29">
        <v>0</v>
      </c>
      <c r="D44" s="29">
        <v>0</v>
      </c>
      <c r="E44" s="29">
        <v>0</v>
      </c>
      <c r="F44" s="29">
        <v>0</v>
      </c>
      <c r="G44" s="29">
        <v>11421414</v>
      </c>
      <c r="H44" s="29">
        <v>700367</v>
      </c>
      <c r="I44" s="29">
        <v>4767343</v>
      </c>
    </row>
    <row r="45" spans="1:9" x14ac:dyDescent="0.25">
      <c r="B45" s="29"/>
      <c r="C45" s="29"/>
      <c r="D45" s="29"/>
      <c r="E45" s="29"/>
      <c r="F45" s="29"/>
      <c r="G45" s="29"/>
      <c r="H45" s="29"/>
    </row>
    <row r="46" spans="1:9" x14ac:dyDescent="0.25">
      <c r="A46" s="2"/>
      <c r="B46" s="30">
        <f t="shared" ref="B46:I46" si="7">SUM(B37,B35)</f>
        <v>4249055918</v>
      </c>
      <c r="C46" s="30">
        <f t="shared" si="7"/>
        <v>4401466073</v>
      </c>
      <c r="D46" s="30">
        <f t="shared" si="7"/>
        <v>5050302952</v>
      </c>
      <c r="E46" s="30">
        <f t="shared" si="7"/>
        <v>5219355908</v>
      </c>
      <c r="F46" s="30">
        <f t="shared" si="7"/>
        <v>5516674775</v>
      </c>
      <c r="G46" s="30">
        <f t="shared" si="7"/>
        <v>5781821898</v>
      </c>
      <c r="H46" s="30">
        <f t="shared" si="7"/>
        <v>6321532768</v>
      </c>
      <c r="I46" s="30">
        <f t="shared" si="7"/>
        <v>9176989489</v>
      </c>
    </row>
    <row r="47" spans="1:9" x14ac:dyDescent="0.25">
      <c r="B47" s="29"/>
      <c r="C47" s="29"/>
      <c r="D47" s="31"/>
      <c r="E47" s="29"/>
      <c r="F47" s="29"/>
      <c r="G47" s="29"/>
      <c r="H47" s="29"/>
    </row>
    <row r="48" spans="1:9" x14ac:dyDescent="0.25">
      <c r="A48" s="38" t="s">
        <v>67</v>
      </c>
      <c r="B48" s="11">
        <f t="shared" ref="B48:I48" si="8">B37/(B38/10)</f>
        <v>22.87105049168207</v>
      </c>
      <c r="C48" s="11">
        <f t="shared" si="8"/>
        <v>23.62227611090573</v>
      </c>
      <c r="D48" s="11">
        <f t="shared" si="8"/>
        <v>24.169336635859519</v>
      </c>
      <c r="E48" s="11">
        <f t="shared" si="8"/>
        <v>24.912533537892791</v>
      </c>
      <c r="F48" s="11">
        <f t="shared" si="8"/>
        <v>22.668656380440261</v>
      </c>
      <c r="G48" s="11">
        <f t="shared" si="8"/>
        <v>22.818175634347167</v>
      </c>
      <c r="H48" s="11">
        <f t="shared" si="8"/>
        <v>22.639676619055621</v>
      </c>
      <c r="I48" s="11">
        <f t="shared" si="8"/>
        <v>37.4978802150899</v>
      </c>
    </row>
    <row r="49" spans="1:9" x14ac:dyDescent="0.25">
      <c r="A49" s="38" t="s">
        <v>68</v>
      </c>
      <c r="B49" s="15">
        <f>B38/10</f>
        <v>135250000</v>
      </c>
      <c r="C49" s="15">
        <f t="shared" ref="C49:G49" si="9">C38/10</f>
        <v>135250000</v>
      </c>
      <c r="D49" s="15">
        <f t="shared" si="9"/>
        <v>135250000</v>
      </c>
      <c r="E49" s="15">
        <f t="shared" si="9"/>
        <v>135250000</v>
      </c>
      <c r="F49" s="15">
        <f t="shared" si="9"/>
        <v>148775000</v>
      </c>
      <c r="G49" s="15">
        <f t="shared" si="9"/>
        <v>148775000</v>
      </c>
      <c r="H49" s="15">
        <f>H38/10</f>
        <v>148775000</v>
      </c>
      <c r="I49" s="15">
        <f>I38/10</f>
        <v>148775000</v>
      </c>
    </row>
    <row r="51" spans="1:9" x14ac:dyDescent="0.25">
      <c r="I51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1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RowHeight="15" x14ac:dyDescent="0.25"/>
  <cols>
    <col min="1" max="1" width="41.42578125" customWidth="1"/>
    <col min="2" max="8" width="14.28515625" bestFit="1" customWidth="1"/>
    <col min="9" max="9" width="16.85546875" customWidth="1"/>
    <col min="10" max="10" width="13.5703125" bestFit="1" customWidth="1"/>
  </cols>
  <sheetData>
    <row r="1" spans="1:13" x14ac:dyDescent="0.25">
      <c r="A1" s="2" t="s">
        <v>50</v>
      </c>
    </row>
    <row r="2" spans="1:13" x14ac:dyDescent="0.25">
      <c r="A2" s="37" t="s">
        <v>70</v>
      </c>
    </row>
    <row r="3" spans="1:13" x14ac:dyDescent="0.25">
      <c r="A3" t="s">
        <v>61</v>
      </c>
    </row>
    <row r="4" spans="1:13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13" x14ac:dyDescent="0.25">
      <c r="A5" s="38" t="s">
        <v>71</v>
      </c>
      <c r="B5" s="20">
        <v>1727650880</v>
      </c>
      <c r="C5" s="20">
        <v>1982361601</v>
      </c>
      <c r="D5" s="20">
        <v>1880671804</v>
      </c>
      <c r="E5" s="20">
        <v>2726083474</v>
      </c>
      <c r="F5" s="20">
        <v>2485764964</v>
      </c>
      <c r="G5" s="20">
        <v>2989827171</v>
      </c>
      <c r="H5" s="20">
        <v>2929785600</v>
      </c>
      <c r="I5" s="20">
        <v>3165775916</v>
      </c>
      <c r="J5" s="1"/>
    </row>
    <row r="6" spans="1:13" x14ac:dyDescent="0.25">
      <c r="A6" t="s">
        <v>72</v>
      </c>
      <c r="B6" s="21">
        <v>1348112726</v>
      </c>
      <c r="C6" s="21">
        <v>1605574798</v>
      </c>
      <c r="D6" s="21">
        <v>1586505421</v>
      </c>
      <c r="E6" s="21">
        <v>2437273188</v>
      </c>
      <c r="F6" s="20">
        <v>2261134157</v>
      </c>
      <c r="G6" s="20">
        <v>2705358038</v>
      </c>
      <c r="H6" s="20">
        <v>2625312713</v>
      </c>
      <c r="I6" s="1">
        <v>2818104921</v>
      </c>
      <c r="J6" s="1"/>
      <c r="K6" s="1"/>
      <c r="L6" s="1"/>
      <c r="M6" s="1"/>
    </row>
    <row r="7" spans="1:13" x14ac:dyDescent="0.25">
      <c r="A7" s="38" t="s">
        <v>3</v>
      </c>
      <c r="B7" s="22">
        <f>B5-B6</f>
        <v>379538154</v>
      </c>
      <c r="C7" s="22">
        <f t="shared" ref="C7:I7" si="0">C5-C6</f>
        <v>376786803</v>
      </c>
      <c r="D7" s="22">
        <f t="shared" si="0"/>
        <v>294166383</v>
      </c>
      <c r="E7" s="22">
        <f t="shared" si="0"/>
        <v>288810286</v>
      </c>
      <c r="F7" s="22">
        <f t="shared" si="0"/>
        <v>224630807</v>
      </c>
      <c r="G7" s="22">
        <f t="shared" si="0"/>
        <v>284469133</v>
      </c>
      <c r="H7" s="22">
        <f t="shared" si="0"/>
        <v>304472887</v>
      </c>
      <c r="I7" s="22">
        <f t="shared" si="0"/>
        <v>347670995</v>
      </c>
      <c r="J7" s="3"/>
    </row>
    <row r="8" spans="1:13" x14ac:dyDescent="0.25">
      <c r="A8" s="37"/>
      <c r="B8" s="22"/>
      <c r="C8" s="22"/>
      <c r="D8" s="22"/>
      <c r="E8" s="22"/>
      <c r="F8" s="22"/>
      <c r="G8" s="22"/>
      <c r="H8" s="22"/>
      <c r="I8" s="3"/>
      <c r="J8" s="3"/>
    </row>
    <row r="9" spans="1:13" x14ac:dyDescent="0.25">
      <c r="A9" s="38" t="s">
        <v>73</v>
      </c>
      <c r="B9" s="22"/>
      <c r="C9" s="22"/>
      <c r="D9" s="22"/>
      <c r="E9" s="22"/>
      <c r="F9" s="20"/>
      <c r="G9" s="23"/>
      <c r="H9" s="20"/>
    </row>
    <row r="10" spans="1:13" s="4" customFormat="1" x14ac:dyDescent="0.25">
      <c r="A10" s="4" t="s">
        <v>54</v>
      </c>
      <c r="B10" s="24">
        <v>43615934</v>
      </c>
      <c r="C10" s="24">
        <v>38495724</v>
      </c>
      <c r="D10" s="24">
        <v>43132815</v>
      </c>
      <c r="E10" s="24">
        <v>65666437</v>
      </c>
      <c r="F10" s="20">
        <v>69200822</v>
      </c>
      <c r="G10" s="24">
        <v>74728727</v>
      </c>
      <c r="H10" s="20">
        <v>72322740</v>
      </c>
      <c r="I10" s="5">
        <v>73606973</v>
      </c>
      <c r="J10" s="5"/>
      <c r="K10" s="5"/>
      <c r="L10" s="5"/>
      <c r="M10" s="5"/>
    </row>
    <row r="11" spans="1:13" x14ac:dyDescent="0.25">
      <c r="A11" s="2"/>
      <c r="B11" s="25"/>
      <c r="C11" s="25"/>
      <c r="D11" s="25"/>
      <c r="E11" s="25"/>
      <c r="F11" s="20"/>
      <c r="G11" s="25"/>
      <c r="H11" s="20"/>
      <c r="I11" s="1"/>
      <c r="J11" s="1"/>
      <c r="K11" s="1"/>
      <c r="L11" s="1"/>
      <c r="M11" s="1"/>
    </row>
    <row r="12" spans="1:13" x14ac:dyDescent="0.25">
      <c r="A12" s="38" t="s">
        <v>4</v>
      </c>
      <c r="B12" s="26">
        <f>B7-B10</f>
        <v>335922220</v>
      </c>
      <c r="C12" s="26">
        <f t="shared" ref="C12:I12" si="1">C7-C10</f>
        <v>338291079</v>
      </c>
      <c r="D12" s="26">
        <f t="shared" si="1"/>
        <v>251033568</v>
      </c>
      <c r="E12" s="26">
        <f t="shared" si="1"/>
        <v>223143849</v>
      </c>
      <c r="F12" s="26">
        <f t="shared" si="1"/>
        <v>155429985</v>
      </c>
      <c r="G12" s="26">
        <f t="shared" si="1"/>
        <v>209740406</v>
      </c>
      <c r="H12" s="26">
        <f t="shared" si="1"/>
        <v>232150147</v>
      </c>
      <c r="I12" s="26">
        <f t="shared" si="1"/>
        <v>274064022</v>
      </c>
      <c r="J12" s="10"/>
    </row>
    <row r="13" spans="1:13" x14ac:dyDescent="0.25">
      <c r="A13" s="39" t="s">
        <v>74</v>
      </c>
      <c r="B13" s="23"/>
      <c r="C13" s="23"/>
      <c r="D13" s="23"/>
      <c r="E13" s="23"/>
      <c r="F13" s="23"/>
      <c r="G13" s="23"/>
      <c r="H13" s="23"/>
      <c r="I13" s="7"/>
      <c r="J13" s="7"/>
    </row>
    <row r="14" spans="1:13" x14ac:dyDescent="0.25">
      <c r="A14" s="4" t="s">
        <v>6</v>
      </c>
      <c r="B14" s="27">
        <v>99781880</v>
      </c>
      <c r="C14" s="27">
        <v>99946310</v>
      </c>
      <c r="D14" s="27">
        <v>96754694</v>
      </c>
      <c r="E14" s="27">
        <v>81573970</v>
      </c>
      <c r="F14" s="20">
        <v>88744396</v>
      </c>
      <c r="G14" s="27">
        <v>94068355</v>
      </c>
      <c r="H14" s="20">
        <v>96478668</v>
      </c>
      <c r="I14" s="1">
        <v>123637538</v>
      </c>
      <c r="J14" s="1"/>
      <c r="K14" s="1"/>
      <c r="L14" s="1"/>
      <c r="M14" s="1"/>
    </row>
    <row r="15" spans="1:13" x14ac:dyDescent="0.25">
      <c r="A15" s="4" t="s">
        <v>11</v>
      </c>
      <c r="B15" s="27">
        <v>4881578</v>
      </c>
      <c r="C15" s="27">
        <v>97716192</v>
      </c>
      <c r="D15" s="27">
        <v>103388734</v>
      </c>
      <c r="E15" s="27">
        <v>112523856</v>
      </c>
      <c r="F15" s="20">
        <v>111678621</v>
      </c>
      <c r="G15" s="27">
        <v>51935258</v>
      </c>
      <c r="H15" s="20">
        <v>45789432</v>
      </c>
      <c r="I15" s="20">
        <v>4453395</v>
      </c>
      <c r="J15" s="1"/>
    </row>
    <row r="16" spans="1:13" x14ac:dyDescent="0.25">
      <c r="A16" s="4" t="s">
        <v>33</v>
      </c>
      <c r="B16" s="27">
        <v>17275626</v>
      </c>
      <c r="C16" s="27">
        <v>0</v>
      </c>
      <c r="D16" s="27">
        <v>0</v>
      </c>
      <c r="E16" s="27">
        <v>0</v>
      </c>
      <c r="F16" s="20">
        <v>0</v>
      </c>
      <c r="G16" s="27">
        <v>36121959</v>
      </c>
      <c r="H16" s="20">
        <v>179643</v>
      </c>
      <c r="J16" s="1"/>
    </row>
    <row r="17" spans="1:13" x14ac:dyDescent="0.25">
      <c r="A17" s="4" t="s">
        <v>53</v>
      </c>
      <c r="B17" s="27"/>
      <c r="C17" s="27"/>
      <c r="D17" s="27"/>
      <c r="E17" s="27"/>
      <c r="F17" s="20"/>
      <c r="G17" s="27"/>
      <c r="H17" s="20">
        <v>29015994</v>
      </c>
      <c r="I17">
        <v>59824138</v>
      </c>
      <c r="J17" s="1"/>
    </row>
    <row r="18" spans="1:13" x14ac:dyDescent="0.25">
      <c r="A18" s="4"/>
      <c r="B18" s="27"/>
      <c r="C18" s="27"/>
      <c r="D18" s="27"/>
      <c r="E18" s="27"/>
      <c r="F18" s="20"/>
      <c r="G18" s="27"/>
      <c r="H18" s="20"/>
      <c r="J18" s="1"/>
    </row>
    <row r="19" spans="1:13" x14ac:dyDescent="0.25">
      <c r="A19" s="38" t="s">
        <v>75</v>
      </c>
      <c r="B19" s="26">
        <f>B12-B14+B15+B16</f>
        <v>258297544</v>
      </c>
      <c r="C19" s="26">
        <f t="shared" ref="C19:G19" si="2">C12-C14+C15+C16</f>
        <v>336060961</v>
      </c>
      <c r="D19" s="26">
        <f t="shared" si="2"/>
        <v>257667608</v>
      </c>
      <c r="E19" s="26">
        <f t="shared" si="2"/>
        <v>254093735</v>
      </c>
      <c r="F19" s="26">
        <f t="shared" si="2"/>
        <v>178364210</v>
      </c>
      <c r="G19" s="26">
        <f t="shared" si="2"/>
        <v>203729268</v>
      </c>
      <c r="H19" s="26">
        <f>H12-H14+H15-H16+H17</f>
        <v>210297262</v>
      </c>
      <c r="I19" s="26">
        <f>I12-I14+I15-I16+I17+I21</f>
        <v>216493422</v>
      </c>
      <c r="J19" s="10"/>
    </row>
    <row r="20" spans="1:13" x14ac:dyDescent="0.25">
      <c r="A20" t="s">
        <v>76</v>
      </c>
      <c r="B20" s="27">
        <v>11244778</v>
      </c>
      <c r="C20" s="27">
        <v>11349751</v>
      </c>
      <c r="D20" s="27">
        <v>7346613</v>
      </c>
      <c r="E20" s="27">
        <v>12099702</v>
      </c>
      <c r="F20" s="20">
        <v>8493534</v>
      </c>
      <c r="G20" s="27">
        <v>9701394</v>
      </c>
      <c r="H20" s="20">
        <v>10014155</v>
      </c>
      <c r="I20" s="1">
        <v>10224001</v>
      </c>
      <c r="J20" s="1"/>
      <c r="K20" s="1"/>
      <c r="L20" s="1"/>
      <c r="M20" s="1"/>
    </row>
    <row r="21" spans="1:13" x14ac:dyDescent="0.25">
      <c r="B21" s="27"/>
      <c r="C21" s="27"/>
      <c r="D21" s="27"/>
      <c r="E21" s="27"/>
      <c r="F21" s="20"/>
      <c r="G21" s="27"/>
      <c r="H21" s="20"/>
      <c r="I21" s="1">
        <v>1789405</v>
      </c>
      <c r="J21" s="1"/>
      <c r="K21" s="1"/>
      <c r="L21" s="1"/>
      <c r="M21" s="1"/>
    </row>
    <row r="22" spans="1:13" x14ac:dyDescent="0.25">
      <c r="A22" s="38" t="s">
        <v>77</v>
      </c>
      <c r="B22" s="23">
        <f>B19-B20</f>
        <v>247052766</v>
      </c>
      <c r="C22" s="23">
        <f t="shared" ref="C22:H22" si="3">C19-C20</f>
        <v>324711210</v>
      </c>
      <c r="D22" s="23">
        <f t="shared" si="3"/>
        <v>250320995</v>
      </c>
      <c r="E22" s="23">
        <f t="shared" si="3"/>
        <v>241994033</v>
      </c>
      <c r="F22" s="23">
        <f t="shared" si="3"/>
        <v>169870676</v>
      </c>
      <c r="G22" s="23">
        <f t="shared" si="3"/>
        <v>194027874</v>
      </c>
      <c r="H22" s="23">
        <f t="shared" si="3"/>
        <v>200283107</v>
      </c>
      <c r="I22" s="23">
        <f>I19-I20</f>
        <v>206269421</v>
      </c>
      <c r="J22" s="7"/>
    </row>
    <row r="23" spans="1:13" x14ac:dyDescent="0.25">
      <c r="A23" s="37"/>
      <c r="B23" s="23"/>
      <c r="C23" s="23"/>
      <c r="D23" s="23"/>
      <c r="E23" s="23"/>
      <c r="F23" s="23"/>
      <c r="G23" s="23"/>
      <c r="H23" s="23"/>
      <c r="I23" s="7"/>
      <c r="J23" s="7"/>
    </row>
    <row r="24" spans="1:13" x14ac:dyDescent="0.25">
      <c r="A24" s="34" t="s">
        <v>78</v>
      </c>
      <c r="B24" s="23">
        <f>SUM(B25:B26)</f>
        <v>-21103940</v>
      </c>
      <c r="C24" s="23">
        <f t="shared" ref="C24:G24" si="4">SUM(C25:C26)</f>
        <v>-65696234</v>
      </c>
      <c r="D24" s="23">
        <f t="shared" si="4"/>
        <v>-50039175</v>
      </c>
      <c r="E24" s="23">
        <f t="shared" si="4"/>
        <v>-52364484</v>
      </c>
      <c r="F24" s="23">
        <f t="shared" ref="F24" si="5">SUM(F25:F26)</f>
        <v>-31142062</v>
      </c>
      <c r="G24" s="23">
        <f t="shared" si="4"/>
        <v>-35897335</v>
      </c>
      <c r="H24" s="23">
        <f t="shared" ref="H24:I24" si="6">SUM(H25:H26)</f>
        <v>-41713921</v>
      </c>
      <c r="I24" s="23">
        <f t="shared" si="6"/>
        <v>-36608875</v>
      </c>
      <c r="J24" s="7"/>
    </row>
    <row r="25" spans="1:13" x14ac:dyDescent="0.25">
      <c r="A25" s="12" t="s">
        <v>21</v>
      </c>
      <c r="B25" s="27">
        <v>-4139225</v>
      </c>
      <c r="C25" s="27">
        <v>-60903703</v>
      </c>
      <c r="D25" s="27">
        <v>-45864184</v>
      </c>
      <c r="E25" s="27">
        <v>-28429386</v>
      </c>
      <c r="F25" s="20">
        <v>-25052831</v>
      </c>
      <c r="G25" s="27">
        <v>-16691065</v>
      </c>
      <c r="H25" s="20">
        <v>-23658647</v>
      </c>
      <c r="I25" s="20">
        <v>-23663696</v>
      </c>
    </row>
    <row r="26" spans="1:13" x14ac:dyDescent="0.25">
      <c r="A26" s="12" t="s">
        <v>22</v>
      </c>
      <c r="B26" s="27">
        <v>-16964715</v>
      </c>
      <c r="C26" s="27">
        <v>-4792531</v>
      </c>
      <c r="D26" s="27">
        <v>-4174991</v>
      </c>
      <c r="E26" s="27">
        <v>-23935098</v>
      </c>
      <c r="F26" s="20">
        <v>-6089231</v>
      </c>
      <c r="G26" s="27">
        <v>-19206270</v>
      </c>
      <c r="H26" s="20">
        <v>-18055274</v>
      </c>
      <c r="I26" s="20">
        <v>-12945179</v>
      </c>
    </row>
    <row r="27" spans="1:13" x14ac:dyDescent="0.25">
      <c r="A27" s="38" t="s">
        <v>81</v>
      </c>
      <c r="B27" s="28">
        <f>SUM(B22:B24)</f>
        <v>225948826</v>
      </c>
      <c r="C27" s="28">
        <f t="shared" ref="C27:I27" si="7">SUM(C22:C24)</f>
        <v>259014976</v>
      </c>
      <c r="D27" s="28">
        <f t="shared" si="7"/>
        <v>200281820</v>
      </c>
      <c r="E27" s="28">
        <f t="shared" si="7"/>
        <v>189629549</v>
      </c>
      <c r="F27" s="28">
        <f t="shared" ref="F27" si="8">SUM(F22:F24)</f>
        <v>138728614</v>
      </c>
      <c r="G27" s="28">
        <f t="shared" si="7"/>
        <v>158130539</v>
      </c>
      <c r="H27" s="28">
        <f t="shared" si="7"/>
        <v>158569186</v>
      </c>
      <c r="I27" s="28">
        <f t="shared" si="7"/>
        <v>169660546</v>
      </c>
      <c r="J27" s="8"/>
    </row>
    <row r="28" spans="1:13" x14ac:dyDescent="0.25">
      <c r="A28" s="2"/>
      <c r="B28" s="23"/>
      <c r="C28" s="23"/>
      <c r="D28" s="23"/>
      <c r="E28" s="23"/>
      <c r="F28" s="20"/>
      <c r="G28" s="23"/>
      <c r="H28" s="20"/>
    </row>
    <row r="29" spans="1:13" x14ac:dyDescent="0.25">
      <c r="A29" s="38" t="s">
        <v>79</v>
      </c>
      <c r="B29" s="13">
        <f>B27/('1'!B38/10)</f>
        <v>1.6706013012939003</v>
      </c>
      <c r="C29" s="13">
        <f>C27/('1'!C38/10)</f>
        <v>1.9150830018484288</v>
      </c>
      <c r="D29" s="13">
        <f>D27/('1'!D38/10)</f>
        <v>1.4808267652495379</v>
      </c>
      <c r="E29" s="13">
        <f>E27/('1'!E38/10)</f>
        <v>1.4020669057301294</v>
      </c>
      <c r="F29" s="13">
        <f>F27/('1'!F38/10)</f>
        <v>0.93247261972777684</v>
      </c>
      <c r="G29" s="13">
        <f>G27/('1'!G38/10)</f>
        <v>1.0628838111241807</v>
      </c>
      <c r="H29" s="13">
        <f>H27/('1'!H38/10)</f>
        <v>1.0658322029910938</v>
      </c>
      <c r="I29" s="13">
        <f>I27/('1'!I38/10)</f>
        <v>1.1403834380776341</v>
      </c>
    </row>
    <row r="30" spans="1:13" x14ac:dyDescent="0.25">
      <c r="A30" s="39" t="s">
        <v>80</v>
      </c>
      <c r="B30" s="15">
        <f>'1'!B38/10</f>
        <v>135250000</v>
      </c>
      <c r="C30" s="15">
        <f>'1'!C38/10</f>
        <v>135250000</v>
      </c>
      <c r="D30" s="15">
        <f>'1'!D38/10</f>
        <v>135250000</v>
      </c>
      <c r="E30" s="15">
        <f>'1'!E38/10</f>
        <v>135250000</v>
      </c>
      <c r="F30" s="15">
        <f>'1'!F38/10</f>
        <v>148775000</v>
      </c>
      <c r="G30" s="15">
        <f>'1'!G38/10</f>
        <v>148775000</v>
      </c>
      <c r="H30" s="15">
        <f>'1'!H38/10</f>
        <v>148775000</v>
      </c>
      <c r="I30" s="15">
        <f>'1'!I38/10</f>
        <v>148775000</v>
      </c>
    </row>
    <row r="50" spans="1:2" x14ac:dyDescent="0.25">
      <c r="B50" s="6"/>
    </row>
    <row r="51" spans="1:2" x14ac:dyDescent="0.25">
      <c r="A5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abSelected="1" workbookViewId="0">
      <pane xSplit="1" ySplit="4" topLeftCell="F26" activePane="bottomRight" state="frozen"/>
      <selection pane="topRight" activeCell="B1" sqref="B1"/>
      <selection pane="bottomLeft" activeCell="A6" sqref="A6"/>
      <selection pane="bottomRight" activeCell="O38" sqref="O38"/>
    </sheetView>
  </sheetViews>
  <sheetFormatPr defaultRowHeight="15" x14ac:dyDescent="0.25"/>
  <cols>
    <col min="1" max="1" width="34.7109375" customWidth="1"/>
    <col min="2" max="8" width="15" bestFit="1" customWidth="1"/>
    <col min="9" max="9" width="18" customWidth="1"/>
  </cols>
  <sheetData>
    <row r="1" spans="1:9" x14ac:dyDescent="0.25">
      <c r="A1" s="2" t="s">
        <v>50</v>
      </c>
    </row>
    <row r="2" spans="1:9" x14ac:dyDescent="0.25">
      <c r="A2" s="37" t="s">
        <v>82</v>
      </c>
    </row>
    <row r="3" spans="1:9" x14ac:dyDescent="0.25">
      <c r="A3" t="s">
        <v>61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8" t="s">
        <v>83</v>
      </c>
      <c r="B5" s="15"/>
      <c r="C5" s="15"/>
      <c r="D5" s="15"/>
      <c r="E5" s="15"/>
      <c r="F5" s="15"/>
      <c r="G5" s="15"/>
      <c r="H5" s="15"/>
    </row>
    <row r="6" spans="1:9" x14ac:dyDescent="0.25">
      <c r="A6" t="s">
        <v>13</v>
      </c>
      <c r="B6" s="15">
        <v>1833485914</v>
      </c>
      <c r="C6" s="15">
        <v>1800843067</v>
      </c>
      <c r="D6" s="15">
        <v>2078710507</v>
      </c>
      <c r="E6" s="15">
        <v>2961644798</v>
      </c>
      <c r="F6" s="15">
        <v>2438739527</v>
      </c>
      <c r="G6" s="15">
        <v>2538972302</v>
      </c>
      <c r="H6" s="15">
        <v>3023668615</v>
      </c>
      <c r="I6" s="15">
        <v>3061904345</v>
      </c>
    </row>
    <row r="7" spans="1:9" ht="15.75" x14ac:dyDescent="0.25">
      <c r="A7" s="14" t="s">
        <v>55</v>
      </c>
      <c r="B7" s="15"/>
      <c r="C7" s="15"/>
      <c r="D7" s="15"/>
      <c r="E7" s="15"/>
      <c r="F7" s="15"/>
      <c r="G7" s="15"/>
      <c r="H7" s="15">
        <v>-3060062291</v>
      </c>
      <c r="I7" s="40">
        <v>-2977252001</v>
      </c>
    </row>
    <row r="8" spans="1:9" x14ac:dyDescent="0.25">
      <c r="A8" s="4" t="s">
        <v>20</v>
      </c>
      <c r="B8" s="16">
        <v>-1649646518</v>
      </c>
      <c r="C8" s="16">
        <v>-1744898135</v>
      </c>
      <c r="D8" s="16">
        <v>-833951463</v>
      </c>
      <c r="E8" s="16">
        <v>-2555105926</v>
      </c>
      <c r="F8" s="16">
        <v>-2107189308</v>
      </c>
      <c r="G8" s="16">
        <v>-2702709196</v>
      </c>
      <c r="H8" s="15"/>
    </row>
    <row r="9" spans="1:9" x14ac:dyDescent="0.25">
      <c r="A9" s="4" t="s">
        <v>34</v>
      </c>
      <c r="B9" s="16">
        <v>-99781880</v>
      </c>
      <c r="C9" s="16">
        <v>-99946310</v>
      </c>
      <c r="D9" s="16">
        <v>-96754694</v>
      </c>
      <c r="E9" s="16">
        <v>-81573970</v>
      </c>
      <c r="F9" s="16">
        <v>-88744396</v>
      </c>
      <c r="G9" s="16">
        <v>0</v>
      </c>
      <c r="H9" s="15"/>
    </row>
    <row r="10" spans="1:9" x14ac:dyDescent="0.25">
      <c r="A10" s="4" t="s">
        <v>35</v>
      </c>
      <c r="B10" s="16">
        <v>12295615</v>
      </c>
      <c r="C10" s="16">
        <v>84326063</v>
      </c>
      <c r="D10" s="16">
        <v>106762570</v>
      </c>
      <c r="E10" s="16">
        <v>114732109</v>
      </c>
      <c r="F10" s="16">
        <v>111678621</v>
      </c>
      <c r="G10" s="16">
        <v>51935258</v>
      </c>
      <c r="H10" s="15">
        <v>45789432</v>
      </c>
      <c r="I10" s="15">
        <v>6934593</v>
      </c>
    </row>
    <row r="11" spans="1:9" x14ac:dyDescent="0.25">
      <c r="A11" s="4" t="s">
        <v>48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36121959</v>
      </c>
      <c r="H11" s="15">
        <v>29015994</v>
      </c>
      <c r="I11" s="15">
        <v>59824138</v>
      </c>
    </row>
    <row r="12" spans="1:9" x14ac:dyDescent="0.25">
      <c r="A12" s="4" t="s">
        <v>36</v>
      </c>
      <c r="B12" s="16">
        <v>-1702205</v>
      </c>
      <c r="C12" s="16">
        <v>-34482706</v>
      </c>
      <c r="D12" s="16">
        <v>-46470934</v>
      </c>
      <c r="E12" s="16">
        <v>-39517334</v>
      </c>
      <c r="F12" s="16">
        <v>-28150430</v>
      </c>
      <c r="G12" s="16">
        <v>-25199754</v>
      </c>
      <c r="H12" s="15">
        <v>-30158647</v>
      </c>
      <c r="I12" s="15">
        <v>-19602102</v>
      </c>
    </row>
    <row r="13" spans="1:9" x14ac:dyDescent="0.25">
      <c r="A13" s="2"/>
      <c r="B13" s="17">
        <f t="shared" ref="B13:I13" si="0">SUM(B6:B12)</f>
        <v>94650926</v>
      </c>
      <c r="C13" s="17">
        <f t="shared" si="0"/>
        <v>5841979</v>
      </c>
      <c r="D13" s="17">
        <f t="shared" si="0"/>
        <v>1208295986</v>
      </c>
      <c r="E13" s="17">
        <f t="shared" si="0"/>
        <v>400179677</v>
      </c>
      <c r="F13" s="17">
        <f t="shared" si="0"/>
        <v>326334014</v>
      </c>
      <c r="G13" s="17">
        <f t="shared" si="0"/>
        <v>-100879431</v>
      </c>
      <c r="H13" s="17">
        <f t="shared" si="0"/>
        <v>8253103</v>
      </c>
      <c r="I13" s="17">
        <f t="shared" si="0"/>
        <v>131808973</v>
      </c>
    </row>
    <row r="14" spans="1:9" x14ac:dyDescent="0.25">
      <c r="B14" s="15"/>
      <c r="C14" s="15"/>
      <c r="D14" s="15"/>
      <c r="E14" s="15"/>
      <c r="F14" s="15"/>
      <c r="G14" s="15"/>
      <c r="H14" s="15"/>
    </row>
    <row r="15" spans="1:9" x14ac:dyDescent="0.25">
      <c r="A15" s="38" t="s">
        <v>84</v>
      </c>
      <c r="B15" s="15"/>
      <c r="C15" s="15"/>
      <c r="D15" s="15"/>
      <c r="E15" s="15"/>
      <c r="F15" s="15"/>
      <c r="G15" s="15"/>
      <c r="H15" s="15"/>
    </row>
    <row r="16" spans="1:9" x14ac:dyDescent="0.25">
      <c r="A16" s="4" t="s">
        <v>10</v>
      </c>
      <c r="B16" s="15">
        <v>-11592588</v>
      </c>
      <c r="C16" s="15">
        <v>-1324758</v>
      </c>
      <c r="D16" s="15">
        <v>-1153082249</v>
      </c>
      <c r="E16" s="15">
        <v>-205488619</v>
      </c>
      <c r="F16" s="15">
        <v>-257389253</v>
      </c>
      <c r="G16" s="15">
        <v>-298375353</v>
      </c>
      <c r="H16" s="15">
        <v>-166831080</v>
      </c>
      <c r="I16" s="15">
        <v>-299073388</v>
      </c>
    </row>
    <row r="17" spans="1:9" x14ac:dyDescent="0.25">
      <c r="A17" s="4" t="s">
        <v>46</v>
      </c>
      <c r="B17" s="16">
        <v>0</v>
      </c>
      <c r="C17" s="16">
        <v>0</v>
      </c>
      <c r="D17" s="16">
        <v>0</v>
      </c>
      <c r="E17" s="16">
        <v>0</v>
      </c>
      <c r="F17" s="16">
        <v>33256970</v>
      </c>
      <c r="G17" s="16">
        <v>0</v>
      </c>
      <c r="H17" s="15"/>
    </row>
    <row r="18" spans="1:9" x14ac:dyDescent="0.25">
      <c r="A18" s="4" t="s">
        <v>49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20350000</v>
      </c>
      <c r="H18" s="15"/>
    </row>
    <row r="19" spans="1:9" x14ac:dyDescent="0.25">
      <c r="A19" s="4" t="s">
        <v>26</v>
      </c>
      <c r="B19" s="16">
        <v>-27328629</v>
      </c>
      <c r="C19" s="16">
        <v>-111402512</v>
      </c>
      <c r="D19" s="16">
        <v>-731621931</v>
      </c>
      <c r="E19" s="16">
        <v>23782588</v>
      </c>
      <c r="F19" s="16">
        <v>6463405</v>
      </c>
      <c r="G19" s="16">
        <v>5550544</v>
      </c>
      <c r="H19" s="15"/>
      <c r="I19" s="15">
        <v>17143013</v>
      </c>
    </row>
    <row r="20" spans="1:9" x14ac:dyDescent="0.25">
      <c r="A20" s="4" t="s">
        <v>45</v>
      </c>
      <c r="B20" s="16">
        <v>0</v>
      </c>
      <c r="C20" s="16">
        <v>0</v>
      </c>
      <c r="D20" s="16">
        <v>0</v>
      </c>
      <c r="E20" s="16">
        <v>-476684501</v>
      </c>
      <c r="F20" s="16">
        <v>-61332492</v>
      </c>
      <c r="G20" s="16">
        <v>-28201158</v>
      </c>
      <c r="H20" s="15"/>
      <c r="I20" s="15">
        <v>230551624</v>
      </c>
    </row>
    <row r="21" spans="1:9" x14ac:dyDescent="0.25">
      <c r="A21" s="4" t="s">
        <v>24</v>
      </c>
      <c r="B21" s="16">
        <v>0</v>
      </c>
      <c r="C21" s="16">
        <v>0</v>
      </c>
      <c r="D21" s="16">
        <v>0</v>
      </c>
      <c r="E21" s="16">
        <v>0</v>
      </c>
      <c r="F21" s="16">
        <v>-62533864</v>
      </c>
      <c r="G21" s="16">
        <v>122623190</v>
      </c>
      <c r="H21" s="15">
        <v>268792500</v>
      </c>
      <c r="I21" s="15">
        <v>-20142552</v>
      </c>
    </row>
    <row r="22" spans="1:9" x14ac:dyDescent="0.25">
      <c r="A22" s="4" t="s">
        <v>43</v>
      </c>
      <c r="B22" s="16">
        <v>0</v>
      </c>
      <c r="C22" s="16">
        <v>0</v>
      </c>
      <c r="D22" s="16">
        <v>846774422</v>
      </c>
      <c r="E22" s="16">
        <v>0</v>
      </c>
      <c r="F22" s="16">
        <v>0</v>
      </c>
      <c r="G22" s="16"/>
      <c r="H22" s="15"/>
    </row>
    <row r="23" spans="1:9" x14ac:dyDescent="0.25">
      <c r="A23" s="2"/>
      <c r="B23" s="17">
        <f>SUM(B16:B22)</f>
        <v>-38921217</v>
      </c>
      <c r="C23" s="17">
        <f t="shared" ref="C23:I23" si="1">SUM(C16:C22)</f>
        <v>-112727270</v>
      </c>
      <c r="D23" s="17">
        <f t="shared" si="1"/>
        <v>-1037929758</v>
      </c>
      <c r="E23" s="17">
        <f t="shared" si="1"/>
        <v>-658390532</v>
      </c>
      <c r="F23" s="17">
        <f t="shared" si="1"/>
        <v>-341535234</v>
      </c>
      <c r="G23" s="17">
        <f t="shared" si="1"/>
        <v>-178052777</v>
      </c>
      <c r="H23" s="17">
        <f t="shared" si="1"/>
        <v>101961420</v>
      </c>
      <c r="I23" s="17">
        <f t="shared" si="1"/>
        <v>-71521303</v>
      </c>
    </row>
    <row r="24" spans="1:9" x14ac:dyDescent="0.25">
      <c r="B24" s="15"/>
      <c r="C24" s="15"/>
      <c r="D24" s="15"/>
      <c r="E24" s="15"/>
      <c r="F24" s="15"/>
      <c r="G24" s="15"/>
      <c r="H24" s="15"/>
    </row>
    <row r="25" spans="1:9" x14ac:dyDescent="0.25">
      <c r="A25" s="38" t="s">
        <v>85</v>
      </c>
      <c r="B25" s="15"/>
      <c r="C25" s="15"/>
      <c r="D25" s="15"/>
      <c r="E25" s="15"/>
      <c r="F25" s="15"/>
      <c r="G25" s="15"/>
      <c r="H25" s="15"/>
    </row>
    <row r="26" spans="1:9" x14ac:dyDescent="0.25">
      <c r="A26" s="4" t="s">
        <v>37</v>
      </c>
      <c r="B26" s="16">
        <v>9991521</v>
      </c>
      <c r="C26" s="16">
        <v>82173729</v>
      </c>
      <c r="D26" s="16">
        <v>-451541773</v>
      </c>
      <c r="E26" s="16">
        <v>166587103</v>
      </c>
      <c r="F26" s="16">
        <v>0</v>
      </c>
      <c r="G26" s="16">
        <v>0</v>
      </c>
      <c r="H26" s="15">
        <v>314298316</v>
      </c>
    </row>
    <row r="27" spans="1:9" x14ac:dyDescent="0.25">
      <c r="A27" s="4" t="s">
        <v>38</v>
      </c>
      <c r="B27" s="16">
        <v>90315056</v>
      </c>
      <c r="C27" s="16">
        <v>6555207</v>
      </c>
      <c r="D27" s="16">
        <v>-5446232</v>
      </c>
      <c r="E27" s="16">
        <v>16443724</v>
      </c>
      <c r="F27" s="16">
        <v>155623086</v>
      </c>
      <c r="G27" s="16">
        <v>522323457</v>
      </c>
      <c r="H27" s="15"/>
      <c r="I27" s="15">
        <v>400091342</v>
      </c>
    </row>
    <row r="28" spans="1:9" x14ac:dyDescent="0.25">
      <c r="A28" s="4" t="s">
        <v>39</v>
      </c>
      <c r="B28" s="16">
        <v>-20497177</v>
      </c>
      <c r="C28" s="16">
        <v>-826277245</v>
      </c>
      <c r="D28" s="16">
        <v>0</v>
      </c>
      <c r="E28" s="16">
        <v>0</v>
      </c>
      <c r="F28" s="16">
        <v>0</v>
      </c>
      <c r="G28" s="16">
        <v>0</v>
      </c>
      <c r="H28" s="15"/>
    </row>
    <row r="29" spans="1:9" x14ac:dyDescent="0.25">
      <c r="A29" s="4" t="s">
        <v>34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-94068355</v>
      </c>
      <c r="H29" s="15">
        <v>-96478668</v>
      </c>
      <c r="I29" s="15">
        <v>-123637538</v>
      </c>
    </row>
    <row r="30" spans="1:9" x14ac:dyDescent="0.25">
      <c r="A30" s="4" t="s">
        <v>44</v>
      </c>
      <c r="B30" s="16">
        <v>0</v>
      </c>
      <c r="C30" s="16">
        <v>0</v>
      </c>
      <c r="D30" s="16">
        <v>457234377</v>
      </c>
      <c r="E30" s="16">
        <v>208400216</v>
      </c>
      <c r="F30" s="16">
        <v>-27904639</v>
      </c>
      <c r="G30" s="16">
        <v>22326624</v>
      </c>
      <c r="H30" s="15">
        <v>-155504083</v>
      </c>
      <c r="I30" s="15">
        <v>-254731424</v>
      </c>
    </row>
    <row r="31" spans="1:9" x14ac:dyDescent="0.25">
      <c r="A31" s="4" t="s">
        <v>28</v>
      </c>
      <c r="B31" s="16">
        <v>460750000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5"/>
    </row>
    <row r="32" spans="1:9" x14ac:dyDescent="0.25">
      <c r="A32" s="4" t="s">
        <v>40</v>
      </c>
      <c r="B32" s="16">
        <v>475000000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5"/>
    </row>
    <row r="33" spans="1:9" x14ac:dyDescent="0.25">
      <c r="A33" s="4" t="s">
        <v>41</v>
      </c>
      <c r="B33" s="16">
        <v>-67500000</v>
      </c>
      <c r="C33" s="16">
        <v>-135250000</v>
      </c>
      <c r="D33" s="16">
        <v>-135250000</v>
      </c>
      <c r="E33" s="16">
        <v>-135250000</v>
      </c>
      <c r="F33" s="16">
        <v>-67625000</v>
      </c>
      <c r="G33" s="16">
        <v>-148775000</v>
      </c>
      <c r="H33" s="15">
        <v>-178530000</v>
      </c>
      <c r="I33" s="15">
        <v>-148775000</v>
      </c>
    </row>
    <row r="34" spans="1:9" x14ac:dyDescent="0.25">
      <c r="A34" s="2"/>
      <c r="B34" s="18">
        <f>SUM(B26:B33)</f>
        <v>948059400</v>
      </c>
      <c r="C34" s="18">
        <f t="shared" ref="C34:G34" si="2">SUM(C26:C33)</f>
        <v>-872798309</v>
      </c>
      <c r="D34" s="18">
        <f t="shared" si="2"/>
        <v>-135003628</v>
      </c>
      <c r="E34" s="18">
        <f t="shared" si="2"/>
        <v>256181043</v>
      </c>
      <c r="F34" s="18">
        <f t="shared" si="2"/>
        <v>60093447</v>
      </c>
      <c r="G34" s="18">
        <f t="shared" si="2"/>
        <v>301806726</v>
      </c>
      <c r="H34" s="18">
        <f t="shared" ref="H34:I34" si="3">SUM(H26:H33)</f>
        <v>-116214435</v>
      </c>
      <c r="I34" s="18">
        <f t="shared" si="3"/>
        <v>-127052620</v>
      </c>
    </row>
    <row r="35" spans="1:9" x14ac:dyDescent="0.25">
      <c r="B35" s="15"/>
      <c r="C35" s="15"/>
      <c r="D35" s="15"/>
      <c r="E35" s="15"/>
      <c r="F35" s="15"/>
      <c r="G35" s="15"/>
      <c r="H35" s="15"/>
    </row>
    <row r="36" spans="1:9" x14ac:dyDescent="0.25">
      <c r="A36" s="2" t="s">
        <v>86</v>
      </c>
      <c r="B36" s="19">
        <f t="shared" ref="B36:G36" si="4">SUM(B13,B23,B34)</f>
        <v>1003789109</v>
      </c>
      <c r="C36" s="19">
        <f t="shared" si="4"/>
        <v>-979683600</v>
      </c>
      <c r="D36" s="19">
        <f t="shared" si="4"/>
        <v>35362600</v>
      </c>
      <c r="E36" s="19">
        <f t="shared" si="4"/>
        <v>-2029812</v>
      </c>
      <c r="F36" s="19">
        <f t="shared" si="4"/>
        <v>44892227</v>
      </c>
      <c r="G36" s="19">
        <f t="shared" si="4"/>
        <v>22874518</v>
      </c>
      <c r="H36" s="19">
        <f t="shared" ref="H36:I36" si="5">SUM(H13,H23,H34)</f>
        <v>-5999912</v>
      </c>
      <c r="I36" s="19">
        <f t="shared" si="5"/>
        <v>-66764950</v>
      </c>
    </row>
    <row r="37" spans="1:9" x14ac:dyDescent="0.25">
      <c r="A37" s="39" t="s">
        <v>87</v>
      </c>
      <c r="B37" s="15">
        <v>70711469</v>
      </c>
      <c r="C37" s="15">
        <v>1068271507</v>
      </c>
      <c r="D37" s="15">
        <v>88587907</v>
      </c>
      <c r="E37" s="16">
        <v>123950508</v>
      </c>
      <c r="F37" s="15">
        <v>121920695</v>
      </c>
      <c r="G37" s="15">
        <v>59628913</v>
      </c>
      <c r="H37" s="15">
        <v>82503433</v>
      </c>
      <c r="I37" s="15">
        <v>106323037</v>
      </c>
    </row>
    <row r="38" spans="1:9" x14ac:dyDescent="0.25">
      <c r="A38" s="39" t="s">
        <v>91</v>
      </c>
      <c r="B38" s="15"/>
      <c r="C38" s="15"/>
      <c r="D38" s="15"/>
      <c r="E38" s="16"/>
      <c r="F38" s="15"/>
      <c r="G38" s="15"/>
      <c r="H38" s="15">
        <v>1485766</v>
      </c>
      <c r="I38" s="40">
        <v>-2481198</v>
      </c>
    </row>
    <row r="39" spans="1:9" x14ac:dyDescent="0.25">
      <c r="A39" s="38" t="s">
        <v>88</v>
      </c>
      <c r="B39" s="19">
        <f t="shared" ref="B39:G39" si="6">SUM(B36:B37)</f>
        <v>1074500578</v>
      </c>
      <c r="C39" s="19">
        <f t="shared" si="6"/>
        <v>88587907</v>
      </c>
      <c r="D39" s="19">
        <f t="shared" si="6"/>
        <v>123950507</v>
      </c>
      <c r="E39" s="19">
        <f t="shared" si="6"/>
        <v>121920696</v>
      </c>
      <c r="F39" s="19">
        <f t="shared" si="6"/>
        <v>166812922</v>
      </c>
      <c r="G39" s="19">
        <f t="shared" si="6"/>
        <v>82503431</v>
      </c>
      <c r="H39" s="19">
        <f>SUM(H36:H38)</f>
        <v>77989287</v>
      </c>
      <c r="I39" s="19">
        <f>SUM(I36:I38)</f>
        <v>37076889</v>
      </c>
    </row>
    <row r="40" spans="1:9" x14ac:dyDescent="0.25">
      <c r="B40" s="19"/>
      <c r="C40" s="19"/>
      <c r="D40" s="19"/>
      <c r="E40" s="19"/>
      <c r="F40" s="19"/>
      <c r="G40" s="19"/>
      <c r="H40" s="19"/>
    </row>
    <row r="41" spans="1:9" x14ac:dyDescent="0.25">
      <c r="A41" s="38" t="s">
        <v>89</v>
      </c>
      <c r="B41" s="9">
        <f>B13/('1'!B38/10)</f>
        <v>0.69982200369685765</v>
      </c>
      <c r="C41" s="9">
        <f>C13/('1'!C38/10)</f>
        <v>4.319392975970425E-2</v>
      </c>
      <c r="D41" s="9">
        <f>D13/('1'!D38/10)</f>
        <v>8.9337965693160815</v>
      </c>
      <c r="E41" s="9">
        <f>E13/('1'!E38/10)</f>
        <v>2.9588146173752312</v>
      </c>
      <c r="F41" s="9">
        <f>F13/('1'!F38/10)</f>
        <v>2.1934734599227022</v>
      </c>
      <c r="G41" s="9">
        <f>G13/('1'!G38/10)</f>
        <v>-0.67806708788438919</v>
      </c>
      <c r="H41" s="9">
        <f>H13/('1'!H38/10)</f>
        <v>5.5473722063518735E-2</v>
      </c>
      <c r="I41" s="9">
        <f>I13/('1'!I38/10)</f>
        <v>0.8859618417072761</v>
      </c>
    </row>
    <row r="42" spans="1:9" x14ac:dyDescent="0.25">
      <c r="A42" s="38" t="s">
        <v>90</v>
      </c>
      <c r="B42" s="15">
        <f>'1'!B38/10</f>
        <v>135250000</v>
      </c>
      <c r="C42" s="15">
        <f>'1'!C38/10</f>
        <v>135250000</v>
      </c>
      <c r="D42" s="15">
        <f>'1'!D38/10</f>
        <v>135250000</v>
      </c>
      <c r="E42" s="15">
        <f>'1'!E38/10</f>
        <v>135250000</v>
      </c>
      <c r="F42" s="15">
        <f>'1'!F38/10</f>
        <v>148775000</v>
      </c>
      <c r="G42" s="15">
        <f>'1'!G38/10</f>
        <v>148775000</v>
      </c>
      <c r="H42" s="15">
        <f>'1'!H38/10</f>
        <v>148775000</v>
      </c>
      <c r="I42" s="15">
        <f>'1'!I38/10</f>
        <v>148775000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3" sqref="C13"/>
    </sheetView>
  </sheetViews>
  <sheetFormatPr defaultRowHeight="15" x14ac:dyDescent="0.25"/>
  <cols>
    <col min="1" max="1" width="16.5703125" bestFit="1" customWidth="1"/>
  </cols>
  <sheetData>
    <row r="1" spans="1:8" x14ac:dyDescent="0.25">
      <c r="A1" s="2" t="s">
        <v>50</v>
      </c>
    </row>
    <row r="2" spans="1:8" x14ac:dyDescent="0.25">
      <c r="A2" t="s">
        <v>56</v>
      </c>
    </row>
    <row r="3" spans="1:8" x14ac:dyDescent="0.25">
      <c r="A3" t="s">
        <v>61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92</v>
      </c>
      <c r="B5" s="32">
        <f>'2'!B27/'1'!B18</f>
        <v>5.317624205481214E-2</v>
      </c>
      <c r="C5" s="32">
        <f>'2'!C27/'1'!C18</f>
        <v>5.8847432129235454E-2</v>
      </c>
      <c r="D5" s="32">
        <f>'2'!D27/'1'!D18</f>
        <v>3.9657387270338948E-2</v>
      </c>
      <c r="E5" s="32">
        <f>'2'!E27/'1'!E18</f>
        <v>3.6331982785336434E-2</v>
      </c>
      <c r="F5" s="32">
        <f>'2'!F27/'1'!F18</f>
        <v>2.5147143824515196E-2</v>
      </c>
      <c r="G5" s="32">
        <f>'2'!G27/'1'!G18</f>
        <v>2.734960394658632E-2</v>
      </c>
      <c r="H5" s="32">
        <f>'2'!H27/'1'!H18</f>
        <v>2.5083977544605524E-2</v>
      </c>
    </row>
    <row r="6" spans="1:8" x14ac:dyDescent="0.25">
      <c r="A6" t="s">
        <v>93</v>
      </c>
      <c r="B6" s="32">
        <f>'2'!B27/'1'!B37</f>
        <v>7.3044362431077578E-2</v>
      </c>
      <c r="C6" s="32">
        <f>'2'!C27/'1'!C37</f>
        <v>8.1071061605460182E-2</v>
      </c>
      <c r="D6" s="32">
        <f>'2'!D27/'1'!D37</f>
        <v>6.1268821215906578E-2</v>
      </c>
      <c r="E6" s="32">
        <f>'2'!E27/'1'!E37</f>
        <v>5.627957925666368E-2</v>
      </c>
      <c r="F6" s="32">
        <f>'2'!F27/'1'!F37</f>
        <v>4.1134887047490139E-2</v>
      </c>
      <c r="G6" s="32">
        <f>'2'!G27/'1'!G37</f>
        <v>4.6580578051308795E-2</v>
      </c>
      <c r="H6" s="32">
        <f>'2'!H27/'1'!H37</f>
        <v>4.7078066569819825E-2</v>
      </c>
    </row>
    <row r="7" spans="1:8" x14ac:dyDescent="0.25">
      <c r="A7" t="s">
        <v>57</v>
      </c>
      <c r="B7" s="32">
        <f>'1'!B24/'1'!B37</f>
        <v>0</v>
      </c>
      <c r="C7" s="32">
        <f>'1'!C24/'1'!C37</f>
        <v>0</v>
      </c>
      <c r="D7" s="32">
        <f>'1'!D24/'1'!D37</f>
        <v>0</v>
      </c>
      <c r="E7" s="32">
        <f>'1'!E24/'1'!E37</f>
        <v>0.15030042553366202</v>
      </c>
      <c r="F7" s="32">
        <f>'1'!F24/'1'!F37</f>
        <v>0.1270064812390678</v>
      </c>
      <c r="G7" s="32">
        <f>'1'!G24/'1'!G37</f>
        <v>0.11195051777937458</v>
      </c>
      <c r="H7" s="32">
        <f>'1'!H24/'1'!H37</f>
        <v>8.3185624930929167E-2</v>
      </c>
    </row>
    <row r="8" spans="1:8" x14ac:dyDescent="0.25">
      <c r="A8" t="s">
        <v>58</v>
      </c>
      <c r="B8" s="13">
        <f>'1'!B11/'1'!B26</f>
        <v>2.6661887748897528</v>
      </c>
      <c r="C8" s="13">
        <f>'1'!C11/'1'!C26</f>
        <v>1.9078235559819297</v>
      </c>
      <c r="D8" s="13">
        <f>'1'!D11/'1'!D26</f>
        <v>1.0490263629838459</v>
      </c>
      <c r="E8" s="13">
        <f>'1'!E11/'1'!E26</f>
        <v>1.5352112776695821</v>
      </c>
      <c r="F8" s="13">
        <f>'1'!F11/'1'!F26</f>
        <v>1.3481043045756915</v>
      </c>
      <c r="G8" s="13">
        <f>'1'!G11/'1'!G26</f>
        <v>1.2934427705566693</v>
      </c>
      <c r="H8" s="13">
        <f>'1'!H11/'1'!H26</f>
        <v>1.2864603619388049</v>
      </c>
    </row>
    <row r="9" spans="1:8" x14ac:dyDescent="0.25">
      <c r="A9" t="s">
        <v>60</v>
      </c>
      <c r="B9" s="32">
        <f>'2'!B27/'2'!B5</f>
        <v>0.13078384563436798</v>
      </c>
      <c r="C9" s="32">
        <f>'2'!C27/'2'!C5</f>
        <v>0.13065980286812467</v>
      </c>
      <c r="D9" s="32">
        <f>'2'!D27/'2'!D5</f>
        <v>0.10649482784503957</v>
      </c>
      <c r="E9" s="32">
        <f>'2'!E27/'2'!E5</f>
        <v>6.9561167443546887E-2</v>
      </c>
      <c r="F9" s="32">
        <f>'2'!F27/'2'!F5</f>
        <v>5.5809224125825278E-2</v>
      </c>
      <c r="G9" s="32">
        <f>'2'!G27/'2'!G5</f>
        <v>5.288952503134503E-2</v>
      </c>
      <c r="H9" s="32">
        <f>'2'!H27/'2'!H5</f>
        <v>5.4123136518931622E-2</v>
      </c>
    </row>
    <row r="10" spans="1:8" x14ac:dyDescent="0.25">
      <c r="A10" t="s">
        <v>59</v>
      </c>
      <c r="B10" s="32">
        <f>'2'!B12/'2'!B5</f>
        <v>0.19443871669257623</v>
      </c>
      <c r="C10" s="32">
        <f>'2'!C12/'2'!C5</f>
        <v>0.17065054066288887</v>
      </c>
      <c r="D10" s="32">
        <f>'2'!D12/'2'!D5</f>
        <v>0.13348079524884501</v>
      </c>
      <c r="E10" s="32">
        <f>'2'!E12/'2'!E5</f>
        <v>8.1855104998886763E-2</v>
      </c>
      <c r="F10" s="32">
        <f>'2'!F12/'2'!F5</f>
        <v>6.2528029500378779E-2</v>
      </c>
      <c r="G10" s="32">
        <f>'2'!G12/'2'!G5</f>
        <v>7.0151347888730523E-2</v>
      </c>
      <c r="H10" s="32">
        <f>'2'!H12/'2'!H5</f>
        <v>7.9237930243086729E-2</v>
      </c>
    </row>
    <row r="11" spans="1:8" x14ac:dyDescent="0.25">
      <c r="A11" t="s">
        <v>94</v>
      </c>
      <c r="B11" s="32">
        <f>'2'!B27/('1'!B24+'1'!B37)</f>
        <v>7.3044362431077578E-2</v>
      </c>
      <c r="C11" s="32">
        <f>'2'!C27/('1'!C24+'1'!C37)</f>
        <v>8.1071061605460182E-2</v>
      </c>
      <c r="D11" s="32">
        <f>'2'!D27/('1'!D24+'1'!D37)</f>
        <v>6.1268821215906578E-2</v>
      </c>
      <c r="E11" s="32">
        <f>'2'!E27/('1'!E24+'1'!E37)</f>
        <v>4.8925983167009385E-2</v>
      </c>
      <c r="F11" s="32">
        <f>'2'!F27/('1'!F24+'1'!F37)</f>
        <v>3.6499246217524053E-2</v>
      </c>
      <c r="G11" s="32">
        <f>'2'!G27/('1'!G24+'1'!G37)</f>
        <v>4.1890873115768432E-2</v>
      </c>
      <c r="H11" s="32">
        <f>'2'!H27/('1'!H24+'1'!H37)</f>
        <v>4.3462602795178176E-2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2020-04-12T16:15:09Z</dcterms:modified>
</cp:coreProperties>
</file>