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4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24" i="3"/>
  <c r="I17" i="3"/>
  <c r="I11" i="3"/>
  <c r="I30" i="2"/>
  <c r="I24" i="2"/>
  <c r="I9" i="2"/>
  <c r="I7" i="2"/>
  <c r="I53" i="1"/>
  <c r="I42" i="1"/>
  <c r="I52" i="1" s="1"/>
  <c r="I30" i="1"/>
  <c r="I24" i="1"/>
  <c r="I11" i="1"/>
  <c r="I6" i="1"/>
  <c r="I26" i="3" l="1"/>
  <c r="I29" i="3" s="1"/>
  <c r="I31" i="3"/>
  <c r="I13" i="2"/>
  <c r="I40" i="1"/>
  <c r="I50" i="1" s="1"/>
  <c r="I20" i="1"/>
  <c r="C32" i="3"/>
  <c r="D32" i="3"/>
  <c r="E32" i="3"/>
  <c r="F32" i="3"/>
  <c r="G32" i="3"/>
  <c r="H32" i="3"/>
  <c r="B32" i="3"/>
  <c r="C30" i="2"/>
  <c r="D30" i="2"/>
  <c r="E30" i="2"/>
  <c r="F30" i="2"/>
  <c r="G30" i="2"/>
  <c r="H30" i="2"/>
  <c r="B30" i="2"/>
  <c r="C53" i="1"/>
  <c r="D53" i="1"/>
  <c r="E53" i="1"/>
  <c r="F53" i="1"/>
  <c r="G53" i="1"/>
  <c r="H53" i="1"/>
  <c r="B53" i="1"/>
  <c r="I20" i="2" l="1"/>
  <c r="I22" i="2" s="1"/>
  <c r="I27" i="2" s="1"/>
  <c r="I29" i="2" s="1"/>
  <c r="H24" i="3"/>
  <c r="H17" i="3"/>
  <c r="H11" i="3"/>
  <c r="H31" i="3" s="1"/>
  <c r="H9" i="2"/>
  <c r="H7" i="2"/>
  <c r="H24" i="2"/>
  <c r="H30" i="1"/>
  <c r="H24" i="1"/>
  <c r="H42" i="1"/>
  <c r="H11" i="1"/>
  <c r="H6" i="1"/>
  <c r="B38" i="1"/>
  <c r="B42" i="1"/>
  <c r="B7" i="4" s="1"/>
  <c r="C7" i="2"/>
  <c r="D7" i="2"/>
  <c r="E7" i="2"/>
  <c r="F7" i="2"/>
  <c r="G7" i="2"/>
  <c r="B7" i="2"/>
  <c r="H20" i="1" l="1"/>
  <c r="H7" i="4"/>
  <c r="H8" i="4"/>
  <c r="B52" i="1"/>
  <c r="H52" i="1"/>
  <c r="H13" i="2"/>
  <c r="H10" i="4" s="1"/>
  <c r="H26" i="3"/>
  <c r="H29" i="3" s="1"/>
  <c r="H40" i="1"/>
  <c r="H50" i="1" s="1"/>
  <c r="C17" i="3"/>
  <c r="D17" i="3"/>
  <c r="E17" i="3"/>
  <c r="F17" i="3"/>
  <c r="G17" i="3"/>
  <c r="B17" i="3"/>
  <c r="E24" i="3"/>
  <c r="E11" i="3"/>
  <c r="E24" i="2"/>
  <c r="E9" i="2"/>
  <c r="E13" i="2" s="1"/>
  <c r="E10" i="4" s="1"/>
  <c r="C42" i="1"/>
  <c r="D42" i="1"/>
  <c r="E42" i="1"/>
  <c r="F42" i="1"/>
  <c r="G42" i="1"/>
  <c r="C11" i="1"/>
  <c r="D11" i="1"/>
  <c r="E11" i="1"/>
  <c r="F11" i="1"/>
  <c r="G11" i="1"/>
  <c r="C6" i="1"/>
  <c r="D6" i="1"/>
  <c r="E6" i="1"/>
  <c r="F6" i="1"/>
  <c r="G6" i="1"/>
  <c r="D7" i="4" l="1"/>
  <c r="G7" i="4"/>
  <c r="F7" i="4"/>
  <c r="C7" i="4"/>
  <c r="E7" i="4"/>
  <c r="G52" i="1"/>
  <c r="C52" i="1"/>
  <c r="E52" i="1"/>
  <c r="D52" i="1"/>
  <c r="D20" i="1"/>
  <c r="E20" i="1"/>
  <c r="F52" i="1"/>
  <c r="E20" i="2"/>
  <c r="E22" i="2" s="1"/>
  <c r="E27" i="2" s="1"/>
  <c r="E9" i="4" s="1"/>
  <c r="E26" i="3"/>
  <c r="E29" i="3" s="1"/>
  <c r="E31" i="3"/>
  <c r="H20" i="2"/>
  <c r="H22" i="2" s="1"/>
  <c r="H27" i="2" s="1"/>
  <c r="F20" i="1"/>
  <c r="C20" i="1"/>
  <c r="G20" i="1"/>
  <c r="C30" i="1"/>
  <c r="C8" i="4" s="1"/>
  <c r="D30" i="1"/>
  <c r="D8" i="4" s="1"/>
  <c r="E30" i="1"/>
  <c r="E8" i="4" s="1"/>
  <c r="F30" i="1"/>
  <c r="F8" i="4" s="1"/>
  <c r="G30" i="1"/>
  <c r="G8" i="4" s="1"/>
  <c r="C24" i="1"/>
  <c r="D24" i="1"/>
  <c r="E24" i="1"/>
  <c r="F24" i="1"/>
  <c r="G24" i="1"/>
  <c r="B24" i="1"/>
  <c r="B24" i="3"/>
  <c r="B9" i="2"/>
  <c r="B13" i="2" s="1"/>
  <c r="D40" i="1" l="1"/>
  <c r="D50" i="1" s="1"/>
  <c r="H9" i="4"/>
  <c r="H5" i="4"/>
  <c r="H11" i="4"/>
  <c r="H6" i="4"/>
  <c r="E5" i="4"/>
  <c r="E6" i="4"/>
  <c r="E11" i="4"/>
  <c r="E40" i="1"/>
  <c r="E50" i="1" s="1"/>
  <c r="H29" i="2"/>
  <c r="E29" i="2"/>
  <c r="B20" i="2"/>
  <c r="B22" i="2" s="1"/>
  <c r="B10" i="4"/>
  <c r="G40" i="1"/>
  <c r="G50" i="1" s="1"/>
  <c r="C40" i="1"/>
  <c r="C50" i="1" s="1"/>
  <c r="F40" i="1"/>
  <c r="F50" i="1" s="1"/>
  <c r="F24" i="3"/>
  <c r="F11" i="3"/>
  <c r="F31" i="3" s="1"/>
  <c r="F24" i="2"/>
  <c r="F9" i="2"/>
  <c r="F13" i="2" s="1"/>
  <c r="F10" i="4" s="1"/>
  <c r="D24" i="3"/>
  <c r="G24" i="3"/>
  <c r="C24" i="3"/>
  <c r="F20" i="2" l="1"/>
  <c r="F22" i="2" s="1"/>
  <c r="F27" i="2" s="1"/>
  <c r="F26" i="3"/>
  <c r="F29" i="3" s="1"/>
  <c r="D9" i="2"/>
  <c r="D13" i="2" s="1"/>
  <c r="D10" i="4" s="1"/>
  <c r="G9" i="2"/>
  <c r="G13" i="2" s="1"/>
  <c r="G10" i="4" s="1"/>
  <c r="C9" i="2"/>
  <c r="C13" i="2" s="1"/>
  <c r="C10" i="4" s="1"/>
  <c r="F9" i="4" l="1"/>
  <c r="F6" i="4"/>
  <c r="F11" i="4"/>
  <c r="F5" i="4"/>
  <c r="F29" i="2"/>
  <c r="C20" i="2"/>
  <c r="C22" i="2" s="1"/>
  <c r="D20" i="2"/>
  <c r="D22" i="2" s="1"/>
  <c r="G20" i="2"/>
  <c r="G22" i="2" s="1"/>
  <c r="G24" i="2"/>
  <c r="G27" i="2" l="1"/>
  <c r="B6" i="1"/>
  <c r="C24" i="2"/>
  <c r="D24" i="2"/>
  <c r="B24" i="2"/>
  <c r="G9" i="4" l="1"/>
  <c r="G11" i="4"/>
  <c r="G6" i="4"/>
  <c r="G5" i="4"/>
  <c r="G29" i="2"/>
  <c r="C11" i="3"/>
  <c r="C31" i="3" s="1"/>
  <c r="D11" i="3"/>
  <c r="D31" i="3" s="1"/>
  <c r="G11" i="3"/>
  <c r="G31" i="3" s="1"/>
  <c r="B11" i="3"/>
  <c r="B31" i="3" s="1"/>
  <c r="B11" i="1"/>
  <c r="B30" i="1" l="1"/>
  <c r="B8" i="4" s="1"/>
  <c r="C26" i="3" l="1"/>
  <c r="C29" i="3" s="1"/>
  <c r="B20" i="1"/>
  <c r="B26" i="3"/>
  <c r="B29" i="3" s="1"/>
  <c r="D26" i="3"/>
  <c r="D29" i="3" s="1"/>
  <c r="B40" i="1"/>
  <c r="B50" i="1" s="1"/>
  <c r="G26" i="3"/>
  <c r="G29" i="3" s="1"/>
  <c r="B27" i="2" l="1"/>
  <c r="C27" i="2"/>
  <c r="D27" i="2"/>
  <c r="C9" i="4" l="1"/>
  <c r="C11" i="4"/>
  <c r="C6" i="4"/>
  <c r="C5" i="4"/>
  <c r="D9" i="4"/>
  <c r="D11" i="4"/>
  <c r="D6" i="4"/>
  <c r="D5" i="4"/>
  <c r="B29" i="2"/>
  <c r="B9" i="4"/>
  <c r="B5" i="4"/>
  <c r="B6" i="4"/>
  <c r="B11" i="4"/>
  <c r="C29" i="2"/>
  <c r="D29" i="2"/>
</calcChain>
</file>

<file path=xl/sharedStrings.xml><?xml version="1.0" encoding="utf-8"?>
<sst xmlns="http://schemas.openxmlformats.org/spreadsheetml/2006/main" count="100" uniqueCount="94">
  <si>
    <t>ASSETS</t>
  </si>
  <si>
    <t>NON CURRENT ASSETS</t>
  </si>
  <si>
    <t>CURRENT ASSETS</t>
  </si>
  <si>
    <t>Gross Profit</t>
  </si>
  <si>
    <t>Operating Profit</t>
  </si>
  <si>
    <t>Total Liabilities</t>
  </si>
  <si>
    <t>Financial Expenses</t>
  </si>
  <si>
    <t>Advance, deposits &amp; prepayments</t>
  </si>
  <si>
    <t>Cash &amp; Cash equivalent</t>
  </si>
  <si>
    <t>Inventories</t>
  </si>
  <si>
    <t>Acquition of property,plant and equipment</t>
  </si>
  <si>
    <t>Retained earnings</t>
  </si>
  <si>
    <t>Collection from turnover</t>
  </si>
  <si>
    <t>Share capital</t>
  </si>
  <si>
    <t>Deferred tax liability</t>
  </si>
  <si>
    <t>Payment to suppliers, employees and other expenses</t>
  </si>
  <si>
    <t>Current</t>
  </si>
  <si>
    <t>Deferred</t>
  </si>
  <si>
    <t>Share premium</t>
  </si>
  <si>
    <t>Dividend paid</t>
  </si>
  <si>
    <t>Accounts receivable</t>
  </si>
  <si>
    <t>Provision for tax</t>
  </si>
  <si>
    <t>Current portion of long term loan</t>
  </si>
  <si>
    <t>Short term loan</t>
  </si>
  <si>
    <t>Capital work in progress</t>
  </si>
  <si>
    <t>Non operating  income/loss</t>
  </si>
  <si>
    <t>Deposits against rights share</t>
  </si>
  <si>
    <t>General reserve</t>
  </si>
  <si>
    <t>Revaluation reserve</t>
  </si>
  <si>
    <t>Bank loan and overdraft</t>
  </si>
  <si>
    <t>Rights share money refundable</t>
  </si>
  <si>
    <t>Liabilities for expenses and other finances</t>
  </si>
  <si>
    <t>Liabilities for goods</t>
  </si>
  <si>
    <t>Administrative &amp; Marketing expenses</t>
  </si>
  <si>
    <t>Income tax paid</t>
  </si>
  <si>
    <t>Adjustment of tax paid</t>
  </si>
  <si>
    <t>Loan received/repaid during the year</t>
  </si>
  <si>
    <t>Collection from deposits against rights share and premium</t>
  </si>
  <si>
    <t>Sundry receivables</t>
  </si>
  <si>
    <t>Liabilities for capital machinery</t>
  </si>
  <si>
    <t>Term loan - HSBC</t>
  </si>
  <si>
    <t>Term loan - EBL</t>
  </si>
  <si>
    <t>Fixed deposit receipt</t>
  </si>
  <si>
    <t>Investment in FDR</t>
  </si>
  <si>
    <t>Property,Plant  and  Equipment-Melange</t>
  </si>
  <si>
    <t>Property,Plant  and  Equipment-Spinning</t>
  </si>
  <si>
    <t>Trade Debtors</t>
  </si>
  <si>
    <t>Term Loan - Prime Bank</t>
  </si>
  <si>
    <t>Unrealized loss for change in exchange rate of foreign currency</t>
  </si>
  <si>
    <t>Other Income</t>
  </si>
  <si>
    <t>Loan repaid during the year</t>
  </si>
  <si>
    <t>Ratio</t>
  </si>
  <si>
    <t>Debt to Equity</t>
  </si>
  <si>
    <t>Current Ratio</t>
  </si>
  <si>
    <t>Operating Margin</t>
  </si>
  <si>
    <t>Net Margin</t>
  </si>
  <si>
    <t>As at year end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</si>
  <si>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</si>
  <si>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</si>
  <si>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</si>
  <si>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</si>
  <si>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</si>
  <si>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</si>
  <si>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</si>
  <si>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</si>
  <si>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</si>
  <si>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</si>
  <si>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</si>
  <si>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</si>
  <si>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</si>
  <si>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</si>
  <si>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</si>
  <si>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</si>
  <si>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</si>
  <si>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</si>
  <si>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</si>
  <si>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</si>
  <si>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</si>
  <si>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</si>
  <si>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</si>
  <si>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</si>
  <si>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</si>
  <si>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</si>
  <si>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</si>
  <si>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</si>
  <si>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</si>
  <si>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</si>
  <si>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</si>
  <si>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Return on Invested Capital (ROIC)</t>
  </si>
  <si>
    <t>Saiham Textile Mills Ltd</t>
  </si>
  <si>
    <t>Balance Sheet</t>
  </si>
  <si>
    <t>Abnormal loss by fire</t>
  </si>
  <si>
    <t>Realized gain/ (loss) on transactions</t>
  </si>
  <si>
    <t>Receipt from sale of disposed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</si>
</sst>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4" fontId="1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1" fontId="0" fillId="0" borderId="0" xfId="1" applyNumberFormat="1" applyFont="1"/>
    <xf numFmtId="41" fontId="1" fillId="0" borderId="3" xfId="1" applyNumberFormat="1" applyFont="1" applyBorder="1"/>
    <xf numFmtId="41" fontId="3" fillId="0" borderId="3" xfId="1" applyNumberFormat="1" applyFont="1" applyBorder="1"/>
    <xf numFmtId="41" fontId="1" fillId="0" borderId="0" xfId="1" applyNumberFormat="1" applyFon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1" fillId="0" borderId="3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Font="1"/>
    <xf numFmtId="41" fontId="0" fillId="0" borderId="0" xfId="0" applyNumberFormat="1" applyFill="1"/>
    <xf numFmtId="164" fontId="0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165" fontId="0" fillId="0" borderId="0" xfId="3" applyNumberFormat="1" applyFont="1"/>
    <xf numFmtId="41" fontId="0" fillId="0" borderId="0" xfId="0" applyNumberFormat="1" applyBorder="1"/>
    <xf numFmtId="3" fontId="0" fillId="0" borderId="1" xfId="0" applyNumberFormat="1" applyBorder="1"/>
    <xf numFmtId="41" fontId="0" fillId="0" borderId="0" xfId="0" applyNumberFormat="1" applyFill="1" applyBorder="1"/>
    <xf numFmtId="41" fontId="0" fillId="0" borderId="0" xfId="0" applyNumberFormat="1" applyFont="1" applyFill="1" applyBorder="1"/>
    <xf numFmtId="0" fontId="0" fillId="0" borderId="0" xfId="0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5" x14ac:dyDescent="0.25"/>
  <cols>
    <col min="1" max="1" width="39" customWidth="1"/>
    <col min="2" max="8" width="14.28515625" bestFit="1" customWidth="1"/>
    <col min="9" max="9" width="16.85546875" customWidth="1"/>
  </cols>
  <sheetData>
    <row r="1" spans="1:10" x14ac:dyDescent="0.25">
      <c r="A1" s="2" t="s">
        <v>89</v>
      </c>
    </row>
    <row r="2" spans="1:10" x14ac:dyDescent="0.25">
      <c r="A2" s="2" t="s">
        <v>90</v>
      </c>
    </row>
    <row r="3" spans="1:10" x14ac:dyDescent="0.25">
      <c r="A3" t="s">
        <v>56</v>
      </c>
    </row>
    <row r="4" spans="1:10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0" x14ac:dyDescent="0.25">
      <c r="A5" s="29" t="s">
        <v>0</v>
      </c>
      <c r="B5" s="17"/>
      <c r="C5" s="17"/>
      <c r="D5" s="17"/>
      <c r="E5" s="17"/>
      <c r="F5" s="17"/>
      <c r="G5" s="17"/>
      <c r="H5" s="17"/>
    </row>
    <row r="6" spans="1:10" x14ac:dyDescent="0.25">
      <c r="A6" s="30" t="s">
        <v>1</v>
      </c>
      <c r="B6" s="19">
        <f>SUM(B7:B9)</f>
        <v>999814258</v>
      </c>
      <c r="C6" s="19">
        <f t="shared" ref="C6:I6" si="0">SUM(C7:C9)</f>
        <v>2152951867</v>
      </c>
      <c r="D6" s="19">
        <f t="shared" si="0"/>
        <v>2122664673</v>
      </c>
      <c r="E6" s="19">
        <f t="shared" si="0"/>
        <v>2026037329</v>
      </c>
      <c r="F6" s="19">
        <f t="shared" si="0"/>
        <v>1929529957</v>
      </c>
      <c r="G6" s="19">
        <f t="shared" si="0"/>
        <v>1879452117</v>
      </c>
      <c r="H6" s="19">
        <f t="shared" si="0"/>
        <v>1932223618</v>
      </c>
      <c r="I6" s="19">
        <f t="shared" si="0"/>
        <v>3811285037</v>
      </c>
    </row>
    <row r="7" spans="1:10" x14ac:dyDescent="0.25">
      <c r="A7" t="s">
        <v>44</v>
      </c>
      <c r="B7" s="17">
        <v>865196688</v>
      </c>
      <c r="C7" s="17">
        <v>816518117</v>
      </c>
      <c r="D7" s="26">
        <v>2122664673</v>
      </c>
      <c r="E7" s="17">
        <v>2026037329</v>
      </c>
      <c r="F7" s="17">
        <v>1929529957</v>
      </c>
      <c r="G7" s="17">
        <v>1163611729</v>
      </c>
      <c r="H7" s="17">
        <v>1129335528</v>
      </c>
      <c r="I7" s="17">
        <v>2471112140</v>
      </c>
    </row>
    <row r="8" spans="1:10" x14ac:dyDescent="0.25">
      <c r="A8" t="s">
        <v>45</v>
      </c>
      <c r="B8" s="17"/>
      <c r="C8" s="17"/>
      <c r="D8" s="26"/>
      <c r="E8" s="17"/>
      <c r="F8" s="17"/>
      <c r="G8" s="17">
        <v>715840388</v>
      </c>
      <c r="H8" s="17">
        <v>802888090</v>
      </c>
      <c r="I8" s="17">
        <v>1340172897</v>
      </c>
    </row>
    <row r="9" spans="1:10" x14ac:dyDescent="0.25">
      <c r="A9" t="s">
        <v>24</v>
      </c>
      <c r="B9" s="17">
        <v>134617570</v>
      </c>
      <c r="C9" s="17">
        <v>1336433750</v>
      </c>
      <c r="D9" s="26">
        <v>0</v>
      </c>
      <c r="E9" s="17">
        <v>0</v>
      </c>
      <c r="F9" s="17">
        <v>0</v>
      </c>
      <c r="G9" s="17">
        <v>0</v>
      </c>
      <c r="H9" s="17"/>
    </row>
    <row r="10" spans="1:10" x14ac:dyDescent="0.25">
      <c r="B10" s="17"/>
      <c r="C10" s="17"/>
      <c r="D10" s="26"/>
      <c r="E10" s="17"/>
      <c r="F10" s="17"/>
      <c r="G10" s="26"/>
      <c r="H10" s="17"/>
    </row>
    <row r="11" spans="1:10" x14ac:dyDescent="0.25">
      <c r="A11" s="30" t="s">
        <v>2</v>
      </c>
      <c r="B11" s="19">
        <f>SUM(B12:B18)</f>
        <v>1611282042</v>
      </c>
      <c r="C11" s="19">
        <f t="shared" ref="C11:I11" si="1">SUM(C12:C18)</f>
        <v>1649485426</v>
      </c>
      <c r="D11" s="19">
        <f t="shared" si="1"/>
        <v>2232458712</v>
      </c>
      <c r="E11" s="19">
        <f t="shared" si="1"/>
        <v>2422110147</v>
      </c>
      <c r="F11" s="19">
        <f t="shared" si="1"/>
        <v>2109435840</v>
      </c>
      <c r="G11" s="19">
        <f t="shared" si="1"/>
        <v>2468784623</v>
      </c>
      <c r="H11" s="19">
        <f t="shared" si="1"/>
        <v>3032528541</v>
      </c>
      <c r="I11" s="19">
        <f t="shared" si="1"/>
        <v>2020035965</v>
      </c>
    </row>
    <row r="12" spans="1:10" x14ac:dyDescent="0.25">
      <c r="A12" s="4" t="s">
        <v>9</v>
      </c>
      <c r="B12" s="17">
        <v>265986848</v>
      </c>
      <c r="C12" s="26">
        <v>487709475</v>
      </c>
      <c r="D12" s="26">
        <v>934345757</v>
      </c>
      <c r="E12" s="26">
        <v>1217063038</v>
      </c>
      <c r="F12" s="26">
        <v>963903694</v>
      </c>
      <c r="G12" s="26">
        <v>1292180696</v>
      </c>
      <c r="H12" s="17">
        <v>1962550900</v>
      </c>
      <c r="I12" s="36">
        <v>629999455</v>
      </c>
    </row>
    <row r="13" spans="1:10" x14ac:dyDescent="0.25">
      <c r="A13" s="4" t="s">
        <v>46</v>
      </c>
      <c r="B13" s="17"/>
      <c r="C13" s="26"/>
      <c r="D13" s="26"/>
      <c r="E13" s="26"/>
      <c r="F13" s="26"/>
      <c r="G13" s="26"/>
      <c r="H13" s="17">
        <v>813737911</v>
      </c>
      <c r="I13" s="36">
        <v>747739818</v>
      </c>
    </row>
    <row r="14" spans="1:10" x14ac:dyDescent="0.25">
      <c r="A14" s="4" t="s">
        <v>20</v>
      </c>
      <c r="B14" s="17">
        <v>72735277</v>
      </c>
      <c r="C14" s="26">
        <v>135762643</v>
      </c>
      <c r="D14" s="26">
        <v>343361989</v>
      </c>
      <c r="E14" s="26">
        <v>210702900</v>
      </c>
      <c r="F14" s="26">
        <v>556829837</v>
      </c>
      <c r="G14" s="26">
        <v>561697052</v>
      </c>
      <c r="H14" s="17"/>
      <c r="I14" s="36"/>
    </row>
    <row r="15" spans="1:10" x14ac:dyDescent="0.25">
      <c r="A15" s="4" t="s">
        <v>38</v>
      </c>
      <c r="B15" s="17">
        <v>0</v>
      </c>
      <c r="C15" s="26">
        <v>73023957</v>
      </c>
      <c r="D15" s="26">
        <v>0</v>
      </c>
      <c r="E15" s="26">
        <v>28756067</v>
      </c>
      <c r="F15" s="26">
        <v>19947500</v>
      </c>
      <c r="G15" s="26">
        <v>31127784</v>
      </c>
      <c r="H15" s="17">
        <v>10699872</v>
      </c>
      <c r="I15" s="36">
        <v>549262130</v>
      </c>
    </row>
    <row r="16" spans="1:10" x14ac:dyDescent="0.25">
      <c r="A16" s="4" t="s">
        <v>7</v>
      </c>
      <c r="B16" s="17">
        <v>67795561</v>
      </c>
      <c r="C16" s="26">
        <v>59643498</v>
      </c>
      <c r="D16" s="26">
        <v>61864543</v>
      </c>
      <c r="E16" s="26">
        <v>88700621</v>
      </c>
      <c r="F16" s="26">
        <v>144018393</v>
      </c>
      <c r="G16" s="26">
        <v>62751776</v>
      </c>
      <c r="H16" s="17">
        <v>75277023</v>
      </c>
      <c r="I16" s="36">
        <v>52692097</v>
      </c>
      <c r="J16" s="5"/>
    </row>
    <row r="17" spans="1:10" x14ac:dyDescent="0.25">
      <c r="A17" s="4" t="s">
        <v>42</v>
      </c>
      <c r="B17" s="17">
        <v>0</v>
      </c>
      <c r="C17" s="26">
        <v>0</v>
      </c>
      <c r="D17" s="26">
        <v>0</v>
      </c>
      <c r="E17" s="26">
        <v>0</v>
      </c>
      <c r="F17" s="26">
        <v>0</v>
      </c>
      <c r="G17" s="26">
        <v>495586609</v>
      </c>
      <c r="H17" s="17">
        <v>145586609</v>
      </c>
      <c r="I17" s="36">
        <v>6784383</v>
      </c>
      <c r="J17" s="5"/>
    </row>
    <row r="18" spans="1:10" x14ac:dyDescent="0.25">
      <c r="A18" s="4" t="s">
        <v>8</v>
      </c>
      <c r="B18" s="17">
        <v>1204764356</v>
      </c>
      <c r="C18" s="26">
        <v>893345853</v>
      </c>
      <c r="D18" s="26">
        <v>892886423</v>
      </c>
      <c r="E18" s="26">
        <v>876887521</v>
      </c>
      <c r="F18" s="26">
        <v>424736416</v>
      </c>
      <c r="G18" s="26">
        <v>25440706</v>
      </c>
      <c r="H18" s="17">
        <v>24676226</v>
      </c>
      <c r="I18" s="36">
        <v>33558082</v>
      </c>
      <c r="J18" s="5"/>
    </row>
    <row r="19" spans="1:10" x14ac:dyDescent="0.25">
      <c r="B19" s="17"/>
      <c r="C19" s="17"/>
      <c r="D19" s="17"/>
      <c r="E19" s="17"/>
      <c r="F19" s="17"/>
      <c r="G19" s="17"/>
      <c r="H19" s="17"/>
    </row>
    <row r="20" spans="1:10" x14ac:dyDescent="0.25">
      <c r="A20" s="2"/>
      <c r="B20" s="19">
        <f>SUM(B6,B11)</f>
        <v>2611096300</v>
      </c>
      <c r="C20" s="19">
        <f t="shared" ref="C20:G20" si="2">SUM(C6,C11)</f>
        <v>3802437293</v>
      </c>
      <c r="D20" s="19">
        <f t="shared" si="2"/>
        <v>4355123385</v>
      </c>
      <c r="E20" s="19">
        <f t="shared" si="2"/>
        <v>4448147476</v>
      </c>
      <c r="F20" s="19">
        <f t="shared" si="2"/>
        <v>4038965797</v>
      </c>
      <c r="G20" s="19">
        <f t="shared" si="2"/>
        <v>4348236740</v>
      </c>
      <c r="H20" s="19">
        <f t="shared" ref="H20:I20" si="3">SUM(H6,H11)</f>
        <v>4964752159</v>
      </c>
      <c r="I20" s="19">
        <f t="shared" si="3"/>
        <v>5831321002</v>
      </c>
    </row>
    <row r="21" spans="1:10" x14ac:dyDescent="0.25">
      <c r="A21" s="2"/>
      <c r="B21" s="19"/>
      <c r="C21" s="19"/>
      <c r="D21" s="19"/>
      <c r="E21" s="19"/>
      <c r="F21" s="19"/>
      <c r="G21" s="19"/>
      <c r="H21" s="19"/>
    </row>
    <row r="22" spans="1:10" ht="15.75" x14ac:dyDescent="0.25">
      <c r="A22" s="31" t="s">
        <v>57</v>
      </c>
      <c r="B22" s="17"/>
      <c r="C22" s="17"/>
      <c r="D22" s="17"/>
      <c r="E22" s="17"/>
      <c r="F22" s="17"/>
      <c r="G22" s="17"/>
      <c r="H22" s="17"/>
    </row>
    <row r="23" spans="1:10" ht="15.75" x14ac:dyDescent="0.25">
      <c r="A23" s="32" t="s">
        <v>58</v>
      </c>
      <c r="B23" s="17"/>
      <c r="C23" s="19"/>
      <c r="D23" s="19"/>
      <c r="E23" s="19"/>
      <c r="F23" s="19"/>
      <c r="G23" s="19"/>
      <c r="H23" s="19"/>
    </row>
    <row r="24" spans="1:10" x14ac:dyDescent="0.25">
      <c r="A24" s="30" t="s">
        <v>60</v>
      </c>
      <c r="B24" s="19">
        <f>SUM(B25:B28)</f>
        <v>96529678</v>
      </c>
      <c r="C24" s="19">
        <f t="shared" ref="C24:I24" si="4">SUM(C25:C28)</f>
        <v>24917623</v>
      </c>
      <c r="D24" s="19">
        <f t="shared" si="4"/>
        <v>685467484</v>
      </c>
      <c r="E24" s="19">
        <f t="shared" si="4"/>
        <v>463521154</v>
      </c>
      <c r="F24" s="19">
        <f t="shared" si="4"/>
        <v>312251254</v>
      </c>
      <c r="G24" s="19">
        <f t="shared" si="4"/>
        <v>165982619</v>
      </c>
      <c r="H24" s="19">
        <f t="shared" si="4"/>
        <v>253136828</v>
      </c>
      <c r="I24" s="19">
        <f t="shared" si="4"/>
        <v>540266430</v>
      </c>
    </row>
    <row r="25" spans="1:10" x14ac:dyDescent="0.25">
      <c r="A25" s="4" t="s">
        <v>40</v>
      </c>
      <c r="B25" s="26">
        <v>0</v>
      </c>
      <c r="C25" s="26">
        <v>0</v>
      </c>
      <c r="D25" s="26">
        <v>587801457</v>
      </c>
      <c r="E25" s="26">
        <v>360298107</v>
      </c>
      <c r="F25" s="26">
        <v>132794757</v>
      </c>
      <c r="G25" s="26">
        <v>0</v>
      </c>
      <c r="H25" s="17"/>
    </row>
    <row r="26" spans="1:10" x14ac:dyDescent="0.25">
      <c r="A26" s="4" t="s">
        <v>47</v>
      </c>
      <c r="B26" s="26"/>
      <c r="C26" s="26"/>
      <c r="D26" s="26"/>
      <c r="E26" s="26"/>
      <c r="F26" s="26"/>
      <c r="G26" s="26"/>
      <c r="H26" s="17">
        <v>81249995</v>
      </c>
      <c r="I26" s="36">
        <v>68749991</v>
      </c>
    </row>
    <row r="27" spans="1:10" x14ac:dyDescent="0.25">
      <c r="A27" s="4" t="s">
        <v>41</v>
      </c>
      <c r="B27" s="26">
        <v>0</v>
      </c>
      <c r="C27" s="26">
        <v>0</v>
      </c>
      <c r="D27" s="26">
        <v>47916000</v>
      </c>
      <c r="E27" s="26">
        <v>33328000</v>
      </c>
      <c r="F27" s="26">
        <v>20824000</v>
      </c>
      <c r="G27" s="26">
        <v>0</v>
      </c>
      <c r="H27" s="17"/>
      <c r="I27" s="36"/>
    </row>
    <row r="28" spans="1:10" x14ac:dyDescent="0.25">
      <c r="A28" s="4" t="s">
        <v>14</v>
      </c>
      <c r="B28" s="26">
        <v>96529678</v>
      </c>
      <c r="C28" s="26">
        <v>24917623</v>
      </c>
      <c r="D28" s="26">
        <v>49750027</v>
      </c>
      <c r="E28" s="26">
        <v>69895047</v>
      </c>
      <c r="F28" s="26">
        <v>158632497</v>
      </c>
      <c r="G28" s="26">
        <v>165982619</v>
      </c>
      <c r="H28" s="17">
        <v>171886833</v>
      </c>
      <c r="I28" s="36">
        <v>471516439</v>
      </c>
    </row>
    <row r="29" spans="1:10" x14ac:dyDescent="0.25">
      <c r="B29" s="17"/>
      <c r="C29" s="17"/>
      <c r="D29" s="17"/>
      <c r="E29" s="17"/>
      <c r="F29" s="17"/>
      <c r="G29" s="17"/>
      <c r="H29" s="17"/>
      <c r="I29" s="36"/>
    </row>
    <row r="30" spans="1:10" x14ac:dyDescent="0.25">
      <c r="A30" s="30" t="s">
        <v>61</v>
      </c>
      <c r="B30" s="19">
        <f>SUM(B31:B38)</f>
        <v>302213350</v>
      </c>
      <c r="C30" s="19">
        <f t="shared" ref="C30:I30" si="5">SUM(C31:C38)</f>
        <v>1458666650</v>
      </c>
      <c r="D30" s="19">
        <f t="shared" si="5"/>
        <v>1230065473</v>
      </c>
      <c r="E30" s="19">
        <f t="shared" si="5"/>
        <v>1577800199</v>
      </c>
      <c r="F30" s="19">
        <f t="shared" si="5"/>
        <v>1340210241</v>
      </c>
      <c r="G30" s="19">
        <f t="shared" si="5"/>
        <v>1742776194</v>
      </c>
      <c r="H30" s="19">
        <f t="shared" si="5"/>
        <v>2268170584</v>
      </c>
      <c r="I30" s="19">
        <f t="shared" si="5"/>
        <v>1363114841</v>
      </c>
    </row>
    <row r="31" spans="1:10" x14ac:dyDescent="0.25">
      <c r="A31" t="s">
        <v>29</v>
      </c>
      <c r="B31" s="26">
        <v>149231920</v>
      </c>
      <c r="C31" s="26">
        <v>153422884</v>
      </c>
      <c r="D31" s="26">
        <v>102969449</v>
      </c>
      <c r="E31" s="26">
        <v>145153226</v>
      </c>
      <c r="F31" s="26">
        <v>0</v>
      </c>
      <c r="G31" s="26">
        <v>0</v>
      </c>
      <c r="H31" s="17"/>
    </row>
    <row r="32" spans="1:10" x14ac:dyDescent="0.25">
      <c r="A32" t="s">
        <v>23</v>
      </c>
      <c r="B32" s="26">
        <v>7090206</v>
      </c>
      <c r="C32" s="26">
        <v>3119237</v>
      </c>
      <c r="D32" s="26">
        <v>172500000</v>
      </c>
      <c r="E32" s="26">
        <v>17500000</v>
      </c>
      <c r="F32" s="26">
        <v>296287188</v>
      </c>
      <c r="G32" s="26">
        <v>699642973</v>
      </c>
      <c r="H32" s="17">
        <v>712429227</v>
      </c>
      <c r="I32" s="17">
        <v>740965441</v>
      </c>
    </row>
    <row r="33" spans="1:9" x14ac:dyDescent="0.25">
      <c r="A33" t="s">
        <v>22</v>
      </c>
      <c r="B33" s="26">
        <v>0</v>
      </c>
      <c r="C33" s="26">
        <v>0</v>
      </c>
      <c r="D33" s="26">
        <v>227503350</v>
      </c>
      <c r="E33" s="26">
        <v>229587350</v>
      </c>
      <c r="F33" s="26">
        <v>228093239</v>
      </c>
      <c r="G33" s="26">
        <v>125606126</v>
      </c>
      <c r="H33" s="17">
        <v>12500004</v>
      </c>
      <c r="I33" s="17">
        <v>12500004</v>
      </c>
    </row>
    <row r="34" spans="1:9" x14ac:dyDescent="0.25">
      <c r="A34" t="s">
        <v>30</v>
      </c>
      <c r="B34" s="26">
        <v>2842500</v>
      </c>
      <c r="C34" s="26">
        <v>15000</v>
      </c>
      <c r="D34" s="26">
        <v>15000</v>
      </c>
      <c r="E34" s="26">
        <v>15000</v>
      </c>
      <c r="F34" s="26">
        <v>15000</v>
      </c>
      <c r="G34" s="26">
        <v>15000</v>
      </c>
      <c r="H34" s="17">
        <v>15000</v>
      </c>
      <c r="I34" s="17">
        <v>15000</v>
      </c>
    </row>
    <row r="35" spans="1:9" x14ac:dyDescent="0.25">
      <c r="A35" t="s">
        <v>32</v>
      </c>
      <c r="B35" s="26">
        <v>134483182</v>
      </c>
      <c r="C35" s="26">
        <v>382870676</v>
      </c>
      <c r="D35" s="26">
        <v>665106864</v>
      </c>
      <c r="E35" s="26">
        <v>1122351843</v>
      </c>
      <c r="F35" s="26">
        <v>709625695</v>
      </c>
      <c r="G35" s="26">
        <v>874055585</v>
      </c>
      <c r="H35" s="17">
        <v>1508703175</v>
      </c>
      <c r="I35" s="17">
        <v>578857803</v>
      </c>
    </row>
    <row r="36" spans="1:9" x14ac:dyDescent="0.25">
      <c r="A36" t="s">
        <v>39</v>
      </c>
      <c r="B36" s="26">
        <v>0</v>
      </c>
      <c r="C36" s="26">
        <v>888374380</v>
      </c>
      <c r="D36" s="26">
        <v>0</v>
      </c>
      <c r="E36" s="26">
        <v>0</v>
      </c>
      <c r="F36" s="26">
        <v>0</v>
      </c>
      <c r="G36" s="26">
        <v>0</v>
      </c>
      <c r="H36" s="17"/>
    </row>
    <row r="37" spans="1:9" x14ac:dyDescent="0.25">
      <c r="A37" t="s">
        <v>31</v>
      </c>
      <c r="B37" s="26">
        <v>8907254</v>
      </c>
      <c r="C37" s="26">
        <v>15223352</v>
      </c>
      <c r="D37" s="26">
        <v>22821297</v>
      </c>
      <c r="E37" s="26">
        <v>24541032</v>
      </c>
      <c r="F37" s="26">
        <v>22106950</v>
      </c>
      <c r="G37" s="26">
        <v>26324656</v>
      </c>
      <c r="H37" s="17">
        <v>34523178</v>
      </c>
      <c r="I37" s="17">
        <v>30776593</v>
      </c>
    </row>
    <row r="38" spans="1:9" x14ac:dyDescent="0.25">
      <c r="A38" t="s">
        <v>21</v>
      </c>
      <c r="B38" s="26">
        <f>-341712</f>
        <v>-341712</v>
      </c>
      <c r="C38" s="26">
        <v>15641121</v>
      </c>
      <c r="D38" s="26">
        <v>39149513</v>
      </c>
      <c r="E38" s="26">
        <v>38651748</v>
      </c>
      <c r="F38" s="26">
        <v>84082169</v>
      </c>
      <c r="G38" s="26">
        <v>17131854</v>
      </c>
      <c r="H38" s="17"/>
    </row>
    <row r="39" spans="1:9" x14ac:dyDescent="0.25">
      <c r="B39" s="17"/>
      <c r="C39" s="17"/>
      <c r="D39" s="17"/>
      <c r="E39" s="17"/>
      <c r="F39" s="17"/>
      <c r="G39" s="17"/>
      <c r="H39" s="17"/>
    </row>
    <row r="40" spans="1:9" x14ac:dyDescent="0.25">
      <c r="A40" s="2" t="s">
        <v>5</v>
      </c>
      <c r="B40" s="19">
        <f>SUM(B24,B30)</f>
        <v>398743028</v>
      </c>
      <c r="C40" s="19">
        <f t="shared" ref="C40:G40" si="6">SUM(C24,C30)</f>
        <v>1483584273</v>
      </c>
      <c r="D40" s="19">
        <f t="shared" si="6"/>
        <v>1915532957</v>
      </c>
      <c r="E40" s="19">
        <f t="shared" si="6"/>
        <v>2041321353</v>
      </c>
      <c r="F40" s="19">
        <f t="shared" si="6"/>
        <v>1652461495</v>
      </c>
      <c r="G40" s="19">
        <f t="shared" si="6"/>
        <v>1908758813</v>
      </c>
      <c r="H40" s="19">
        <f t="shared" ref="H40:I40" si="7">SUM(H24,H30)</f>
        <v>2521307412</v>
      </c>
      <c r="I40" s="19">
        <f t="shared" si="7"/>
        <v>1903381271</v>
      </c>
    </row>
    <row r="41" spans="1:9" x14ac:dyDescent="0.25">
      <c r="A41" s="2"/>
      <c r="B41" s="17"/>
      <c r="C41" s="17"/>
      <c r="D41" s="27"/>
      <c r="E41" s="17"/>
      <c r="F41" s="17"/>
      <c r="G41" s="17"/>
      <c r="H41" s="17"/>
    </row>
    <row r="42" spans="1:9" x14ac:dyDescent="0.25">
      <c r="A42" s="30" t="s">
        <v>59</v>
      </c>
      <c r="B42" s="19">
        <f>SUM(B43:B48)</f>
        <v>2212353273</v>
      </c>
      <c r="C42" s="19">
        <f t="shared" ref="C42:G42" si="8">SUM(C43:C48)</f>
        <v>2318853020</v>
      </c>
      <c r="D42" s="19">
        <f t="shared" si="8"/>
        <v>2439590428</v>
      </c>
      <c r="E42" s="19">
        <f t="shared" si="8"/>
        <v>2406826123</v>
      </c>
      <c r="F42" s="19">
        <f t="shared" si="8"/>
        <v>2386504302</v>
      </c>
      <c r="G42" s="19">
        <f t="shared" si="8"/>
        <v>2439477927</v>
      </c>
      <c r="H42" s="19">
        <f t="shared" ref="H42:I42" si="9">SUM(H43:H48)</f>
        <v>2443444747</v>
      </c>
      <c r="I42" s="19">
        <f t="shared" si="9"/>
        <v>3927939730</v>
      </c>
    </row>
    <row r="43" spans="1:9" x14ac:dyDescent="0.25">
      <c r="A43" t="s">
        <v>13</v>
      </c>
      <c r="B43" s="17">
        <v>250000000</v>
      </c>
      <c r="C43" s="17">
        <v>750000000</v>
      </c>
      <c r="D43" s="17">
        <v>750000000</v>
      </c>
      <c r="E43" s="17">
        <v>750000000</v>
      </c>
      <c r="F43" s="17">
        <v>862500000</v>
      </c>
      <c r="G43" s="17">
        <v>905625000</v>
      </c>
      <c r="H43" s="17">
        <v>905625000</v>
      </c>
      <c r="I43" s="17">
        <v>905625000</v>
      </c>
    </row>
    <row r="44" spans="1:9" x14ac:dyDescent="0.25">
      <c r="A44" t="s">
        <v>26</v>
      </c>
      <c r="B44" s="17">
        <v>500000000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</row>
    <row r="45" spans="1:9" x14ac:dyDescent="0.25">
      <c r="A45" t="s">
        <v>18</v>
      </c>
      <c r="B45" s="17">
        <v>727500000</v>
      </c>
      <c r="C45" s="17">
        <v>727500000</v>
      </c>
      <c r="D45" s="17">
        <v>727500000</v>
      </c>
      <c r="E45" s="17">
        <v>727500000</v>
      </c>
      <c r="F45" s="17">
        <v>727500000</v>
      </c>
      <c r="G45" s="17">
        <v>727500000</v>
      </c>
      <c r="H45" s="17">
        <v>727500000</v>
      </c>
      <c r="I45" s="17">
        <v>727500000</v>
      </c>
    </row>
    <row r="46" spans="1:9" x14ac:dyDescent="0.25">
      <c r="A46" t="s">
        <v>27</v>
      </c>
      <c r="B46" s="17">
        <v>2764589</v>
      </c>
      <c r="C46" s="17">
        <v>2764589</v>
      </c>
      <c r="D46" s="17">
        <v>2764589</v>
      </c>
      <c r="E46" s="17">
        <v>2764589</v>
      </c>
      <c r="F46" s="17">
        <v>2764589</v>
      </c>
      <c r="G46" s="17">
        <v>2764589</v>
      </c>
      <c r="H46" s="17"/>
    </row>
    <row r="47" spans="1:9" x14ac:dyDescent="0.25">
      <c r="A47" t="s">
        <v>28</v>
      </c>
      <c r="B47" s="17">
        <v>542979680</v>
      </c>
      <c r="C47" s="17">
        <v>581156129</v>
      </c>
      <c r="D47" s="17">
        <v>550563000</v>
      </c>
      <c r="E47" s="17">
        <v>522050567</v>
      </c>
      <c r="F47" s="17">
        <v>421151688</v>
      </c>
      <c r="G47" s="17">
        <v>400089371</v>
      </c>
      <c r="H47" s="17">
        <v>380449077</v>
      </c>
      <c r="I47" s="17">
        <v>2054377395</v>
      </c>
    </row>
    <row r="48" spans="1:9" x14ac:dyDescent="0.25">
      <c r="A48" t="s">
        <v>11</v>
      </c>
      <c r="B48" s="17">
        <v>189109004</v>
      </c>
      <c r="C48" s="17">
        <v>257432302</v>
      </c>
      <c r="D48" s="17">
        <v>408762839</v>
      </c>
      <c r="E48" s="17">
        <v>404510967</v>
      </c>
      <c r="F48" s="17">
        <v>372588025</v>
      </c>
      <c r="G48" s="17">
        <v>403498967</v>
      </c>
      <c r="H48" s="17">
        <v>429870670</v>
      </c>
      <c r="I48" s="17">
        <v>240437335</v>
      </c>
    </row>
    <row r="49" spans="1:9" x14ac:dyDescent="0.25">
      <c r="B49" s="17"/>
      <c r="C49" s="17"/>
      <c r="D49" s="17"/>
      <c r="E49" s="17"/>
      <c r="F49" s="17"/>
      <c r="G49" s="17"/>
      <c r="H49" s="17"/>
    </row>
    <row r="50" spans="1:9" x14ac:dyDescent="0.25">
      <c r="A50" s="2"/>
      <c r="B50" s="19">
        <f t="shared" ref="B50:I50" si="10">SUM(B42,B40)</f>
        <v>2611096301</v>
      </c>
      <c r="C50" s="19">
        <f t="shared" si="10"/>
        <v>3802437293</v>
      </c>
      <c r="D50" s="19">
        <f t="shared" si="10"/>
        <v>4355123385</v>
      </c>
      <c r="E50" s="19">
        <f t="shared" si="10"/>
        <v>4448147476</v>
      </c>
      <c r="F50" s="19">
        <f t="shared" si="10"/>
        <v>4038965797</v>
      </c>
      <c r="G50" s="19">
        <f t="shared" si="10"/>
        <v>4348236740</v>
      </c>
      <c r="H50" s="19">
        <f t="shared" si="10"/>
        <v>4964752159</v>
      </c>
      <c r="I50" s="19">
        <f t="shared" si="10"/>
        <v>5831321001</v>
      </c>
    </row>
    <row r="51" spans="1:9" x14ac:dyDescent="0.25">
      <c r="B51" s="17"/>
      <c r="C51" s="17"/>
      <c r="D51" s="27"/>
      <c r="E51" s="17"/>
      <c r="F51" s="17"/>
      <c r="G51" s="17"/>
      <c r="H51" s="17"/>
    </row>
    <row r="52" spans="1:9" x14ac:dyDescent="0.25">
      <c r="A52" s="34" t="s">
        <v>62</v>
      </c>
      <c r="B52" s="8">
        <f t="shared" ref="B52:I52" si="11">B42/(B43/10)</f>
        <v>88.494130920000003</v>
      </c>
      <c r="C52" s="8">
        <f t="shared" si="11"/>
        <v>30.918040266666665</v>
      </c>
      <c r="D52" s="8">
        <f t="shared" si="11"/>
        <v>32.527872373333331</v>
      </c>
      <c r="E52" s="8">
        <f t="shared" si="11"/>
        <v>32.09101497333333</v>
      </c>
      <c r="F52" s="8">
        <f t="shared" si="11"/>
        <v>27.669615095652173</v>
      </c>
      <c r="G52" s="8">
        <f t="shared" si="11"/>
        <v>26.936954335403726</v>
      </c>
      <c r="H52" s="8">
        <f t="shared" si="11"/>
        <v>26.98075635058661</v>
      </c>
      <c r="I52" s="8">
        <f t="shared" si="11"/>
        <v>43.372695431331955</v>
      </c>
    </row>
    <row r="53" spans="1:9" x14ac:dyDescent="0.25">
      <c r="A53" s="34" t="s">
        <v>63</v>
      </c>
      <c r="B53" s="17">
        <f>B43/10</f>
        <v>25000000</v>
      </c>
      <c r="C53" s="17">
        <f t="shared" ref="C53:I53" si="12">C43/10</f>
        <v>75000000</v>
      </c>
      <c r="D53" s="17">
        <f t="shared" si="12"/>
        <v>75000000</v>
      </c>
      <c r="E53" s="17">
        <f t="shared" si="12"/>
        <v>75000000</v>
      </c>
      <c r="F53" s="17">
        <f t="shared" si="12"/>
        <v>86250000</v>
      </c>
      <c r="G53" s="17">
        <f t="shared" si="12"/>
        <v>90562500</v>
      </c>
      <c r="H53" s="17">
        <f t="shared" si="12"/>
        <v>90562500</v>
      </c>
      <c r="I53" s="17">
        <f t="shared" si="12"/>
        <v>90562500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7" sqref="I27"/>
    </sheetView>
  </sheetViews>
  <sheetFormatPr defaultRowHeight="15" x14ac:dyDescent="0.25"/>
  <cols>
    <col min="1" max="1" width="26.85546875" customWidth="1"/>
    <col min="2" max="3" width="12.5703125" bestFit="1" customWidth="1"/>
    <col min="4" max="8" width="14.28515625" bestFit="1" customWidth="1"/>
    <col min="9" max="9" width="20.28515625" customWidth="1"/>
    <col min="10" max="10" width="13.5703125" bestFit="1" customWidth="1"/>
  </cols>
  <sheetData>
    <row r="1" spans="1:13" x14ac:dyDescent="0.25">
      <c r="A1" s="2" t="s">
        <v>89</v>
      </c>
    </row>
    <row r="2" spans="1:13" x14ac:dyDescent="0.25">
      <c r="A2" s="33" t="s">
        <v>64</v>
      </c>
    </row>
    <row r="3" spans="1:13" x14ac:dyDescent="0.25">
      <c r="A3" t="s">
        <v>56</v>
      </c>
    </row>
    <row r="4" spans="1:13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3" x14ac:dyDescent="0.25">
      <c r="A5" s="34" t="s">
        <v>65</v>
      </c>
      <c r="B5" s="17">
        <v>706980719</v>
      </c>
      <c r="C5" s="17">
        <v>791586310</v>
      </c>
      <c r="D5" s="17">
        <v>1584434462</v>
      </c>
      <c r="E5" s="17">
        <v>1741464985</v>
      </c>
      <c r="F5" s="17">
        <v>1639897819</v>
      </c>
      <c r="G5" s="37">
        <v>1529634985</v>
      </c>
      <c r="H5" s="37">
        <v>2178119707</v>
      </c>
      <c r="I5" s="39">
        <v>2599187531</v>
      </c>
      <c r="J5" s="1"/>
    </row>
    <row r="6" spans="1:13" x14ac:dyDescent="0.25">
      <c r="A6" t="s">
        <v>66</v>
      </c>
      <c r="B6" s="18">
        <v>570131564</v>
      </c>
      <c r="C6" s="18">
        <v>637423058</v>
      </c>
      <c r="D6" s="18">
        <v>1311826459</v>
      </c>
      <c r="E6" s="18">
        <v>1576790902</v>
      </c>
      <c r="F6" s="18">
        <v>1442917395</v>
      </c>
      <c r="G6" s="18">
        <v>1297995301</v>
      </c>
      <c r="H6" s="18">
        <v>1916381278</v>
      </c>
      <c r="I6" s="38">
        <v>2265027513</v>
      </c>
      <c r="J6" s="1"/>
      <c r="K6" s="1"/>
      <c r="L6" s="1"/>
      <c r="M6" s="1"/>
    </row>
    <row r="7" spans="1:13" x14ac:dyDescent="0.25">
      <c r="A7" s="34" t="s">
        <v>3</v>
      </c>
      <c r="B7" s="19">
        <f>B5-B6</f>
        <v>136849155</v>
      </c>
      <c r="C7" s="19">
        <f t="shared" ref="C7:I7" si="0">C5-C6</f>
        <v>154163252</v>
      </c>
      <c r="D7" s="19">
        <f t="shared" si="0"/>
        <v>272608003</v>
      </c>
      <c r="E7" s="19">
        <f t="shared" si="0"/>
        <v>164674083</v>
      </c>
      <c r="F7" s="19">
        <f t="shared" si="0"/>
        <v>196980424</v>
      </c>
      <c r="G7" s="19">
        <f t="shared" si="0"/>
        <v>231639684</v>
      </c>
      <c r="H7" s="19">
        <f t="shared" si="0"/>
        <v>261738429</v>
      </c>
      <c r="I7" s="19">
        <f t="shared" si="0"/>
        <v>334160018</v>
      </c>
      <c r="J7" s="3"/>
    </row>
    <row r="8" spans="1:13" x14ac:dyDescent="0.25">
      <c r="A8" s="33"/>
      <c r="B8" s="19"/>
      <c r="C8" s="19"/>
      <c r="D8" s="19"/>
      <c r="E8" s="19"/>
      <c r="F8" s="19"/>
      <c r="G8" s="20"/>
      <c r="H8" s="20"/>
    </row>
    <row r="9" spans="1:13" x14ac:dyDescent="0.25">
      <c r="A9" s="34" t="s">
        <v>67</v>
      </c>
      <c r="B9" s="21">
        <f>SUM(B10)</f>
        <v>30979458</v>
      </c>
      <c r="C9" s="21">
        <f>SUM(C10:C10)</f>
        <v>35762235</v>
      </c>
      <c r="D9" s="21">
        <f>SUM(D10:D10)</f>
        <v>48505178</v>
      </c>
      <c r="E9" s="21">
        <f>SUM(E10:E10)</f>
        <v>60700976</v>
      </c>
      <c r="F9" s="21">
        <f>SUM(F10:F10)</f>
        <v>62969988</v>
      </c>
      <c r="G9" s="21">
        <f>SUM(G10:G10)</f>
        <v>68394621</v>
      </c>
      <c r="H9" s="21">
        <f>SUM(H10:H11)</f>
        <v>83305561</v>
      </c>
      <c r="I9" s="21">
        <f>SUM(I10:I11)</f>
        <v>76622224</v>
      </c>
      <c r="J9" s="1"/>
    </row>
    <row r="10" spans="1:13" x14ac:dyDescent="0.25">
      <c r="A10" s="4" t="s">
        <v>33</v>
      </c>
      <c r="B10" s="22">
        <v>30979458</v>
      </c>
      <c r="C10" s="22">
        <v>35762235</v>
      </c>
      <c r="D10" s="22">
        <v>48505178</v>
      </c>
      <c r="E10" s="22">
        <v>60700976</v>
      </c>
      <c r="F10" s="22">
        <v>62969988</v>
      </c>
      <c r="G10" s="22">
        <v>68394621</v>
      </c>
      <c r="H10" s="22">
        <v>79761932</v>
      </c>
      <c r="I10" s="1">
        <v>76622224</v>
      </c>
      <c r="J10" s="1"/>
      <c r="K10" s="1"/>
      <c r="L10" s="1"/>
      <c r="M10" s="1"/>
    </row>
    <row r="11" spans="1:13" x14ac:dyDescent="0.25">
      <c r="A11" s="4" t="s">
        <v>48</v>
      </c>
      <c r="B11" s="21"/>
      <c r="C11" s="21"/>
      <c r="D11" s="21"/>
      <c r="E11" s="21"/>
      <c r="F11" s="21"/>
      <c r="G11" s="21"/>
      <c r="H11" s="22">
        <v>3543629</v>
      </c>
      <c r="I11" s="6"/>
      <c r="J11" s="10"/>
    </row>
    <row r="12" spans="1:13" x14ac:dyDescent="0.25">
      <c r="A12" s="4"/>
      <c r="B12" s="21"/>
      <c r="C12" s="21"/>
      <c r="D12" s="21"/>
      <c r="E12" s="21"/>
      <c r="F12" s="21"/>
      <c r="G12" s="21"/>
      <c r="H12" s="22"/>
      <c r="I12" s="6"/>
      <c r="J12" s="10"/>
    </row>
    <row r="13" spans="1:13" x14ac:dyDescent="0.25">
      <c r="A13" s="34" t="s">
        <v>4</v>
      </c>
      <c r="B13" s="23">
        <f>B7-B9</f>
        <v>105869697</v>
      </c>
      <c r="C13" s="23">
        <f t="shared" ref="C13:G13" si="1">C7-C9</f>
        <v>118401017</v>
      </c>
      <c r="D13" s="23">
        <f t="shared" si="1"/>
        <v>224102825</v>
      </c>
      <c r="E13" s="23">
        <f t="shared" si="1"/>
        <v>103973107</v>
      </c>
      <c r="F13" s="23">
        <f t="shared" si="1"/>
        <v>134010436</v>
      </c>
      <c r="G13" s="23">
        <f t="shared" si="1"/>
        <v>163245063</v>
      </c>
      <c r="H13" s="23">
        <f>H7-H9</f>
        <v>178432868</v>
      </c>
      <c r="I13" s="23">
        <f>I7-I9</f>
        <v>257537794</v>
      </c>
      <c r="J13" s="7"/>
    </row>
    <row r="14" spans="1:13" x14ac:dyDescent="0.25">
      <c r="A14" s="35" t="s">
        <v>68</v>
      </c>
      <c r="B14" s="20"/>
      <c r="C14" s="20"/>
      <c r="D14" s="20"/>
      <c r="E14" s="20"/>
      <c r="F14" s="20"/>
      <c r="G14" s="20"/>
      <c r="H14" s="20"/>
      <c r="I14" s="7"/>
      <c r="J14" s="7"/>
    </row>
    <row r="15" spans="1:13" x14ac:dyDescent="0.25">
      <c r="A15" s="4" t="s">
        <v>6</v>
      </c>
      <c r="B15" s="24">
        <v>17357307</v>
      </c>
      <c r="C15" s="24">
        <v>22506473</v>
      </c>
      <c r="D15" s="24">
        <v>56653239</v>
      </c>
      <c r="E15" s="24">
        <v>65644136</v>
      </c>
      <c r="F15" s="24">
        <v>74072628</v>
      </c>
      <c r="G15" s="24">
        <v>71875052</v>
      </c>
      <c r="H15" s="24">
        <v>58385508</v>
      </c>
      <c r="I15" s="1">
        <v>106583317</v>
      </c>
      <c r="J15" s="1"/>
      <c r="K15" s="1"/>
      <c r="L15" s="1"/>
      <c r="M15" s="1"/>
    </row>
    <row r="16" spans="1:13" x14ac:dyDescent="0.25">
      <c r="A16" s="4" t="s">
        <v>25</v>
      </c>
      <c r="B16" s="24">
        <v>44359887</v>
      </c>
      <c r="C16" s="24">
        <v>117555854</v>
      </c>
      <c r="D16" s="24">
        <v>109832528</v>
      </c>
      <c r="E16" s="24">
        <v>68648127</v>
      </c>
      <c r="F16" s="24">
        <v>60049265</v>
      </c>
      <c r="G16" s="24">
        <v>41315870</v>
      </c>
      <c r="H16" s="24">
        <v>20628337</v>
      </c>
      <c r="I16" s="40">
        <v>1402542</v>
      </c>
      <c r="J16" s="1"/>
    </row>
    <row r="17" spans="1:13" x14ac:dyDescent="0.25">
      <c r="A17" s="4" t="s">
        <v>49</v>
      </c>
      <c r="B17" s="24"/>
      <c r="C17" s="24"/>
      <c r="D17" s="24"/>
      <c r="E17" s="24"/>
      <c r="F17" s="24"/>
      <c r="G17" s="24"/>
      <c r="H17" s="24">
        <v>2239380</v>
      </c>
      <c r="I17">
        <v>2295360</v>
      </c>
      <c r="J17" s="1"/>
    </row>
    <row r="18" spans="1:13" x14ac:dyDescent="0.25">
      <c r="A18" s="4" t="s">
        <v>91</v>
      </c>
      <c r="B18" s="24"/>
      <c r="C18" s="24"/>
      <c r="D18" s="24"/>
      <c r="E18" s="24"/>
      <c r="F18" s="24"/>
      <c r="G18" s="24"/>
      <c r="H18" s="24"/>
      <c r="I18">
        <v>234727317</v>
      </c>
      <c r="J18" s="1"/>
    </row>
    <row r="19" spans="1:13" x14ac:dyDescent="0.25">
      <c r="A19" s="4"/>
      <c r="B19" s="24"/>
      <c r="C19" s="24"/>
      <c r="D19" s="24"/>
      <c r="E19" s="24"/>
      <c r="F19" s="24"/>
      <c r="G19" s="24"/>
      <c r="H19" s="24"/>
      <c r="J19" s="1"/>
    </row>
    <row r="20" spans="1:13" x14ac:dyDescent="0.25">
      <c r="A20" s="34" t="s">
        <v>69</v>
      </c>
      <c r="B20" s="23">
        <f>B13-B15+B16</f>
        <v>132872277</v>
      </c>
      <c r="C20" s="23">
        <f t="shared" ref="C20:G20" si="2">C13-C15+C16</f>
        <v>213450398</v>
      </c>
      <c r="D20" s="23">
        <f t="shared" si="2"/>
        <v>277282114</v>
      </c>
      <c r="E20" s="23">
        <f t="shared" si="2"/>
        <v>106977098</v>
      </c>
      <c r="F20" s="23">
        <f t="shared" si="2"/>
        <v>119987073</v>
      </c>
      <c r="G20" s="23">
        <f t="shared" si="2"/>
        <v>132685881</v>
      </c>
      <c r="H20" s="23">
        <f>H13-H15+H16+H17</f>
        <v>142915077</v>
      </c>
      <c r="I20" s="23">
        <f>I13-I15+I16+I17-I18</f>
        <v>-80074938</v>
      </c>
      <c r="J20" s="7"/>
    </row>
    <row r="21" spans="1:13" x14ac:dyDescent="0.25">
      <c r="A21" t="s">
        <v>70</v>
      </c>
      <c r="B21" s="24">
        <v>6327251</v>
      </c>
      <c r="C21" s="24">
        <v>10164305</v>
      </c>
      <c r="D21" s="24">
        <v>13203910</v>
      </c>
      <c r="E21" s="24">
        <v>5094148</v>
      </c>
      <c r="F21" s="24">
        <v>5713670</v>
      </c>
      <c r="G21" s="24">
        <v>6318375</v>
      </c>
      <c r="H21" s="24">
        <v>6805480</v>
      </c>
      <c r="I21" s="1">
        <v>6495579</v>
      </c>
      <c r="J21" s="1"/>
      <c r="K21" s="1"/>
      <c r="L21" s="1"/>
      <c r="M21" s="1"/>
    </row>
    <row r="22" spans="1:13" x14ac:dyDescent="0.25">
      <c r="A22" s="34" t="s">
        <v>71</v>
      </c>
      <c r="B22" s="20">
        <f>B20-B21</f>
        <v>126545026</v>
      </c>
      <c r="C22" s="20">
        <f t="shared" ref="C22:H22" si="3">C20-C21</f>
        <v>203286093</v>
      </c>
      <c r="D22" s="20">
        <f t="shared" si="3"/>
        <v>264078204</v>
      </c>
      <c r="E22" s="20">
        <f t="shared" si="3"/>
        <v>101882950</v>
      </c>
      <c r="F22" s="20">
        <f t="shared" si="3"/>
        <v>114273403</v>
      </c>
      <c r="G22" s="20">
        <f t="shared" si="3"/>
        <v>126367506</v>
      </c>
      <c r="H22" s="20">
        <f t="shared" si="3"/>
        <v>136109597</v>
      </c>
      <c r="I22" s="20">
        <f>I20+I21</f>
        <v>-73579359</v>
      </c>
      <c r="J22" s="7"/>
    </row>
    <row r="23" spans="1:13" x14ac:dyDescent="0.25">
      <c r="A23" s="33"/>
      <c r="B23" s="20"/>
      <c r="C23" s="20"/>
      <c r="D23" s="20"/>
      <c r="E23" s="20"/>
      <c r="F23" s="20"/>
      <c r="G23" s="20"/>
      <c r="H23" s="20"/>
      <c r="I23" s="7"/>
      <c r="J23" s="7"/>
    </row>
    <row r="24" spans="1:13" x14ac:dyDescent="0.25">
      <c r="A24" s="30" t="s">
        <v>72</v>
      </c>
      <c r="B24" s="20">
        <f>SUM(B25:B26)</f>
        <v>-16732233</v>
      </c>
      <c r="C24" s="20">
        <f t="shared" ref="C24:G24" si="4">SUM(C25:C26)</f>
        <v>-44499606</v>
      </c>
      <c r="D24" s="20">
        <f t="shared" si="4"/>
        <v>-53340796</v>
      </c>
      <c r="E24" s="20">
        <f t="shared" si="4"/>
        <v>-22147255</v>
      </c>
      <c r="F24" s="20">
        <f t="shared" ref="F24" si="5">SUM(F25:F26)</f>
        <v>-37444147</v>
      </c>
      <c r="G24" s="20">
        <f t="shared" si="4"/>
        <v>-33985760</v>
      </c>
      <c r="H24" s="20">
        <f t="shared" ref="H24:I24" si="6">SUM(H25:H26)</f>
        <v>-26933711</v>
      </c>
      <c r="I24" s="20">
        <f t="shared" si="6"/>
        <v>-14140280</v>
      </c>
      <c r="J24" s="7"/>
    </row>
    <row r="25" spans="1:13" x14ac:dyDescent="0.25">
      <c r="A25" s="9" t="s">
        <v>16</v>
      </c>
      <c r="B25" s="24">
        <v>-17105196</v>
      </c>
      <c r="C25" s="24">
        <v>-45103645</v>
      </c>
      <c r="D25" s="24">
        <v>-28508392</v>
      </c>
      <c r="E25" s="24">
        <v>-2002235</v>
      </c>
      <c r="F25" s="24">
        <v>-23027583</v>
      </c>
      <c r="G25" s="24">
        <v>-22918759</v>
      </c>
      <c r="H25" s="24">
        <v>-17563563</v>
      </c>
      <c r="I25" s="40">
        <v>-9909789</v>
      </c>
    </row>
    <row r="26" spans="1:13" x14ac:dyDescent="0.25">
      <c r="A26" s="9" t="s">
        <v>17</v>
      </c>
      <c r="B26" s="24">
        <v>372963</v>
      </c>
      <c r="C26" s="24">
        <v>604039</v>
      </c>
      <c r="D26" s="24">
        <v>-24832404</v>
      </c>
      <c r="E26" s="24">
        <v>-20145020</v>
      </c>
      <c r="F26" s="24">
        <v>-14416564</v>
      </c>
      <c r="G26" s="24">
        <v>-11067001</v>
      </c>
      <c r="H26" s="24">
        <v>-9370148</v>
      </c>
      <c r="I26" s="40">
        <v>-4230491</v>
      </c>
    </row>
    <row r="27" spans="1:13" x14ac:dyDescent="0.25">
      <c r="A27" s="34" t="s">
        <v>73</v>
      </c>
      <c r="B27" s="25">
        <f>SUM(B22:B24)</f>
        <v>109812793</v>
      </c>
      <c r="C27" s="25">
        <f t="shared" ref="C27:G27" si="7">SUM(C22:C24)</f>
        <v>158786487</v>
      </c>
      <c r="D27" s="25">
        <f t="shared" si="7"/>
        <v>210737408</v>
      </c>
      <c r="E27" s="25">
        <f t="shared" si="7"/>
        <v>79735695</v>
      </c>
      <c r="F27" s="25">
        <f t="shared" ref="F27" si="8">SUM(F22:F24)</f>
        <v>76829256</v>
      </c>
      <c r="G27" s="25">
        <f t="shared" si="7"/>
        <v>92381746</v>
      </c>
      <c r="H27" s="25">
        <f t="shared" ref="H27" si="9">SUM(H22:H24)</f>
        <v>109175886</v>
      </c>
      <c r="I27" s="25">
        <f>SUM(I22:I24)</f>
        <v>-87719639</v>
      </c>
      <c r="J27" s="7"/>
    </row>
    <row r="28" spans="1:13" x14ac:dyDescent="0.25">
      <c r="A28" s="2"/>
      <c r="B28" s="20"/>
      <c r="C28" s="20"/>
      <c r="D28" s="20"/>
      <c r="E28" s="20"/>
      <c r="F28" s="20"/>
      <c r="G28" s="20"/>
      <c r="H28" s="20"/>
    </row>
    <row r="29" spans="1:13" x14ac:dyDescent="0.25">
      <c r="A29" s="34" t="s">
        <v>74</v>
      </c>
      <c r="B29" s="11">
        <f>B27/('1'!B43/10)</f>
        <v>4.3925117199999999</v>
      </c>
      <c r="C29" s="11">
        <f>C27/('1'!C43/10)</f>
        <v>2.11715316</v>
      </c>
      <c r="D29" s="11">
        <f>D27/('1'!D43/10)</f>
        <v>2.8098321066666667</v>
      </c>
      <c r="E29" s="11">
        <f>E27/('1'!E43/10)</f>
        <v>1.0631425999999999</v>
      </c>
      <c r="F29" s="11">
        <f>F27/('1'!F43/10)</f>
        <v>0.89077398260869567</v>
      </c>
      <c r="G29" s="11">
        <f>G27/('1'!G43/10)</f>
        <v>1.020088292615597</v>
      </c>
      <c r="H29" s="11">
        <f>H27/('1'!H43/10)</f>
        <v>1.2055308322981366</v>
      </c>
      <c r="I29" s="11">
        <f>I27/('1'!I43/10)</f>
        <v>-0.96860885024154586</v>
      </c>
    </row>
    <row r="30" spans="1:13" x14ac:dyDescent="0.25">
      <c r="A30" s="35" t="s">
        <v>75</v>
      </c>
      <c r="B30" s="17">
        <f>'1'!B43/10</f>
        <v>25000000</v>
      </c>
      <c r="C30" s="17">
        <f>'1'!C43/10</f>
        <v>75000000</v>
      </c>
      <c r="D30" s="17">
        <f>'1'!D43/10</f>
        <v>75000000</v>
      </c>
      <c r="E30" s="17">
        <f>'1'!E43/10</f>
        <v>75000000</v>
      </c>
      <c r="F30" s="17">
        <f>'1'!F43/10</f>
        <v>86250000</v>
      </c>
      <c r="G30" s="17">
        <f>'1'!G43/10</f>
        <v>90562500</v>
      </c>
      <c r="H30" s="17">
        <f>'1'!H43/10</f>
        <v>90562500</v>
      </c>
      <c r="I30" s="17">
        <f>'1'!I43/10</f>
        <v>90562500</v>
      </c>
    </row>
    <row r="51" spans="1:2" x14ac:dyDescent="0.25">
      <c r="A51" s="6"/>
      <c r="B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2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D35" sqref="D35"/>
    </sheetView>
  </sheetViews>
  <sheetFormatPr defaultRowHeight="15" x14ac:dyDescent="0.25"/>
  <cols>
    <col min="1" max="1" width="39" customWidth="1"/>
    <col min="2" max="2" width="14.28515625" bestFit="1" customWidth="1"/>
    <col min="3" max="8" width="15" bestFit="1" customWidth="1"/>
    <col min="9" max="9" width="18.85546875" customWidth="1"/>
  </cols>
  <sheetData>
    <row r="1" spans="1:9" x14ac:dyDescent="0.25">
      <c r="A1" s="2" t="s">
        <v>89</v>
      </c>
    </row>
    <row r="2" spans="1:9" x14ac:dyDescent="0.25">
      <c r="A2" s="33" t="s">
        <v>76</v>
      </c>
    </row>
    <row r="3" spans="1:9" x14ac:dyDescent="0.25">
      <c r="A3" t="s">
        <v>56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4" t="s">
        <v>77</v>
      </c>
      <c r="B5" s="13"/>
      <c r="C5" s="13"/>
      <c r="D5" s="13"/>
      <c r="E5" s="13"/>
      <c r="F5" s="13"/>
      <c r="G5" s="13"/>
      <c r="H5" s="13"/>
    </row>
    <row r="6" spans="1:9" x14ac:dyDescent="0.25">
      <c r="A6" t="s">
        <v>12</v>
      </c>
      <c r="B6" s="13">
        <v>741174057</v>
      </c>
      <c r="C6" s="13">
        <v>846114798</v>
      </c>
      <c r="D6" s="13">
        <v>1486667644</v>
      </c>
      <c r="E6" s="13">
        <v>1914016134</v>
      </c>
      <c r="F6" s="13">
        <v>1353820147</v>
      </c>
      <c r="G6" s="13">
        <v>1554903356</v>
      </c>
      <c r="H6" s="13">
        <v>1971427139</v>
      </c>
      <c r="I6" s="13">
        <v>2132804482</v>
      </c>
    </row>
    <row r="7" spans="1:9" x14ac:dyDescent="0.25">
      <c r="A7" s="4" t="s">
        <v>15</v>
      </c>
      <c r="B7" s="13">
        <v>-603912324</v>
      </c>
      <c r="C7" s="13">
        <v>-704691004</v>
      </c>
      <c r="D7" s="13">
        <v>-1327788275</v>
      </c>
      <c r="E7" s="13">
        <v>-1336485051</v>
      </c>
      <c r="F7" s="13">
        <v>-1589008050</v>
      </c>
      <c r="G7" s="13">
        <v>-1392379623</v>
      </c>
      <c r="H7" s="13">
        <v>-1923425615</v>
      </c>
      <c r="I7" s="13">
        <v>-2021863854</v>
      </c>
    </row>
    <row r="8" spans="1:9" x14ac:dyDescent="0.25">
      <c r="A8" s="4" t="s">
        <v>34</v>
      </c>
      <c r="B8" s="13">
        <v>-28328539</v>
      </c>
      <c r="C8" s="13">
        <v>-29120812</v>
      </c>
      <c r="D8" s="13">
        <v>-47528000</v>
      </c>
      <c r="E8" s="13">
        <v>-65644136</v>
      </c>
      <c r="F8" s="13">
        <v>-74072628</v>
      </c>
      <c r="G8" s="13">
        <v>-71875053</v>
      </c>
      <c r="H8" s="13">
        <v>-34695417</v>
      </c>
      <c r="I8" s="13">
        <v>-9909789</v>
      </c>
    </row>
    <row r="9" spans="1:9" x14ac:dyDescent="0.25">
      <c r="A9" s="4" t="s">
        <v>92</v>
      </c>
      <c r="B9" s="13"/>
      <c r="C9" s="13"/>
      <c r="D9" s="13"/>
      <c r="E9" s="13"/>
      <c r="F9" s="13"/>
      <c r="G9" s="13"/>
      <c r="H9" s="13"/>
      <c r="I9" s="13">
        <v>7185506</v>
      </c>
    </row>
    <row r="10" spans="1:9" x14ac:dyDescent="0.25">
      <c r="A10" s="4" t="s">
        <v>35</v>
      </c>
      <c r="B10" s="13">
        <v>0</v>
      </c>
      <c r="C10" s="13">
        <v>-10794755</v>
      </c>
      <c r="D10" s="13">
        <v>-5000000</v>
      </c>
      <c r="E10" s="13">
        <v>-24500779</v>
      </c>
      <c r="F10" s="13">
        <v>-427353</v>
      </c>
      <c r="G10" s="13">
        <v>-22487751</v>
      </c>
      <c r="H10" s="13"/>
    </row>
    <row r="11" spans="1:9" x14ac:dyDescent="0.25">
      <c r="A11" s="2"/>
      <c r="B11" s="14">
        <f t="shared" ref="B11:I11" si="0">SUM(B6:B10)</f>
        <v>108933194</v>
      </c>
      <c r="C11" s="14">
        <f t="shared" si="0"/>
        <v>101508227</v>
      </c>
      <c r="D11" s="14">
        <f t="shared" si="0"/>
        <v>106351369</v>
      </c>
      <c r="E11" s="14">
        <f t="shared" si="0"/>
        <v>487386168</v>
      </c>
      <c r="F11" s="14">
        <f t="shared" si="0"/>
        <v>-309687884</v>
      </c>
      <c r="G11" s="14">
        <f t="shared" si="0"/>
        <v>68160929</v>
      </c>
      <c r="H11" s="14">
        <f t="shared" si="0"/>
        <v>13306107</v>
      </c>
      <c r="I11" s="14">
        <f t="shared" si="0"/>
        <v>108216345</v>
      </c>
    </row>
    <row r="12" spans="1:9" x14ac:dyDescent="0.25">
      <c r="B12" s="13"/>
      <c r="C12" s="13"/>
      <c r="D12" s="13"/>
      <c r="E12" s="13"/>
      <c r="F12" s="13"/>
      <c r="G12" s="13"/>
      <c r="H12" s="13"/>
    </row>
    <row r="13" spans="1:9" x14ac:dyDescent="0.25">
      <c r="A13" s="34" t="s">
        <v>78</v>
      </c>
      <c r="B13" s="13"/>
      <c r="C13" s="13"/>
      <c r="D13" s="13"/>
      <c r="E13" s="13"/>
      <c r="F13" s="13"/>
      <c r="G13" s="13"/>
      <c r="H13" s="13"/>
    </row>
    <row r="14" spans="1:9" x14ac:dyDescent="0.25">
      <c r="A14" s="4" t="s">
        <v>10</v>
      </c>
      <c r="B14" s="13">
        <v>-152922768</v>
      </c>
      <c r="C14" s="13">
        <v>-1186193605</v>
      </c>
      <c r="D14" s="13">
        <v>-81324984</v>
      </c>
      <c r="E14" s="13">
        <v>-41483295</v>
      </c>
      <c r="F14" s="13">
        <v>-34595722</v>
      </c>
      <c r="G14" s="13">
        <v>-75994945</v>
      </c>
      <c r="H14" s="13">
        <v>-177471578</v>
      </c>
      <c r="I14" s="13">
        <v>-12710604</v>
      </c>
    </row>
    <row r="15" spans="1:9" x14ac:dyDescent="0.25">
      <c r="A15" s="41" t="s">
        <v>93</v>
      </c>
      <c r="B15" s="13"/>
      <c r="C15" s="13"/>
      <c r="D15" s="13"/>
      <c r="E15" s="13"/>
      <c r="F15" s="13"/>
      <c r="G15" s="13"/>
      <c r="H15" s="13"/>
      <c r="I15" s="13">
        <v>1500000</v>
      </c>
    </row>
    <row r="16" spans="1:9" x14ac:dyDescent="0.25">
      <c r="A16" s="4" t="s">
        <v>43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-140000000</v>
      </c>
      <c r="H16" s="13">
        <v>350000000</v>
      </c>
      <c r="I16" s="13">
        <v>138802226</v>
      </c>
    </row>
    <row r="17" spans="1:9" x14ac:dyDescent="0.25">
      <c r="A17" s="2"/>
      <c r="B17" s="14">
        <f>SUM(B14:B16)</f>
        <v>-152922768</v>
      </c>
      <c r="C17" s="14">
        <f t="shared" ref="C17:I17" si="1">SUM(C14:C16)</f>
        <v>-1186193605</v>
      </c>
      <c r="D17" s="14">
        <f t="shared" si="1"/>
        <v>-81324984</v>
      </c>
      <c r="E17" s="14">
        <f t="shared" si="1"/>
        <v>-41483295</v>
      </c>
      <c r="F17" s="14">
        <f t="shared" si="1"/>
        <v>-34595722</v>
      </c>
      <c r="G17" s="14">
        <f t="shared" si="1"/>
        <v>-215994945</v>
      </c>
      <c r="H17" s="14">
        <f t="shared" si="1"/>
        <v>172528422</v>
      </c>
      <c r="I17" s="14">
        <f t="shared" si="1"/>
        <v>127591622</v>
      </c>
    </row>
    <row r="18" spans="1:9" x14ac:dyDescent="0.25">
      <c r="B18" s="13"/>
      <c r="C18" s="13"/>
      <c r="D18" s="13"/>
      <c r="E18" s="13"/>
      <c r="F18" s="13"/>
      <c r="G18" s="13"/>
      <c r="H18" s="13"/>
    </row>
    <row r="19" spans="1:9" x14ac:dyDescent="0.25">
      <c r="A19" s="34" t="s">
        <v>79</v>
      </c>
      <c r="B19" s="13"/>
      <c r="C19" s="13"/>
      <c r="D19" s="13"/>
      <c r="E19" s="13"/>
      <c r="F19" s="13"/>
      <c r="G19" s="13"/>
      <c r="H19" s="13"/>
    </row>
    <row r="20" spans="1:9" x14ac:dyDescent="0.25">
      <c r="A20" s="4" t="s">
        <v>36</v>
      </c>
      <c r="B20" s="13">
        <v>32235199</v>
      </c>
      <c r="C20" s="13">
        <v>885766875</v>
      </c>
      <c r="D20" s="13">
        <v>61866083</v>
      </c>
      <c r="E20" s="13">
        <v>-352823573</v>
      </c>
      <c r="F20" s="13">
        <v>-107867499</v>
      </c>
      <c r="G20" s="13">
        <v>147249915</v>
      </c>
      <c r="H20" s="13">
        <v>93567427</v>
      </c>
      <c r="I20" s="13">
        <v>15500955</v>
      </c>
    </row>
    <row r="21" spans="1:9" x14ac:dyDescent="0.25">
      <c r="A21" s="4" t="s">
        <v>50</v>
      </c>
      <c r="B21" s="13"/>
      <c r="C21" s="13"/>
      <c r="D21" s="13"/>
      <c r="E21" s="13"/>
      <c r="F21" s="13"/>
      <c r="G21" s="13"/>
      <c r="H21" s="13">
        <v>-113106122</v>
      </c>
    </row>
    <row r="22" spans="1:9" x14ac:dyDescent="0.25">
      <c r="A22" s="4" t="s">
        <v>37</v>
      </c>
      <c r="B22" s="13">
        <v>1230342500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-58385508</v>
      </c>
      <c r="I22" s="13">
        <v>-106583317</v>
      </c>
    </row>
    <row r="23" spans="1:9" x14ac:dyDescent="0.25">
      <c r="A23" s="4" t="s">
        <v>19</v>
      </c>
      <c r="B23" s="13">
        <v>-37500000</v>
      </c>
      <c r="C23" s="13">
        <v>-112500000</v>
      </c>
      <c r="D23" s="13">
        <v>-87351898</v>
      </c>
      <c r="E23" s="13">
        <v>-109078202</v>
      </c>
      <c r="F23" s="13">
        <v>0</v>
      </c>
      <c r="G23" s="13">
        <v>-43125000</v>
      </c>
      <c r="H23" s="13">
        <v>-108675000</v>
      </c>
      <c r="I23" s="13">
        <v>-135843750</v>
      </c>
    </row>
    <row r="24" spans="1:9" x14ac:dyDescent="0.25">
      <c r="A24" s="2"/>
      <c r="B24" s="15">
        <f t="shared" ref="B24:I24" si="2">SUM(B20:B23)</f>
        <v>1225077699</v>
      </c>
      <c r="C24" s="15">
        <f t="shared" si="2"/>
        <v>773266875</v>
      </c>
      <c r="D24" s="15">
        <f t="shared" si="2"/>
        <v>-25485815</v>
      </c>
      <c r="E24" s="15">
        <f t="shared" si="2"/>
        <v>-461901775</v>
      </c>
      <c r="F24" s="15">
        <f t="shared" si="2"/>
        <v>-107867499</v>
      </c>
      <c r="G24" s="15">
        <f t="shared" si="2"/>
        <v>104124915</v>
      </c>
      <c r="H24" s="15">
        <f t="shared" si="2"/>
        <v>-186599203</v>
      </c>
      <c r="I24" s="15">
        <f t="shared" si="2"/>
        <v>-226926112</v>
      </c>
    </row>
    <row r="25" spans="1:9" x14ac:dyDescent="0.25">
      <c r="B25" s="13"/>
      <c r="C25" s="13"/>
      <c r="D25" s="13"/>
      <c r="E25" s="13"/>
      <c r="F25" s="13"/>
      <c r="G25" s="13"/>
      <c r="H25" s="13"/>
    </row>
    <row r="26" spans="1:9" x14ac:dyDescent="0.25">
      <c r="A26" s="2" t="s">
        <v>80</v>
      </c>
      <c r="B26" s="16">
        <f t="shared" ref="B26:G26" si="3">SUM(B11,B17,B24)</f>
        <v>1181088125</v>
      </c>
      <c r="C26" s="16">
        <f t="shared" si="3"/>
        <v>-311418503</v>
      </c>
      <c r="D26" s="16">
        <f t="shared" si="3"/>
        <v>-459430</v>
      </c>
      <c r="E26" s="16">
        <f t="shared" si="3"/>
        <v>-15998902</v>
      </c>
      <c r="F26" s="16">
        <f t="shared" si="3"/>
        <v>-452151105</v>
      </c>
      <c r="G26" s="16">
        <f t="shared" si="3"/>
        <v>-43709101</v>
      </c>
      <c r="H26" s="16">
        <f t="shared" ref="H26:I26" si="4">SUM(H11,H17,H24)</f>
        <v>-764674</v>
      </c>
      <c r="I26" s="16">
        <f t="shared" si="4"/>
        <v>8881855</v>
      </c>
    </row>
    <row r="27" spans="1:9" x14ac:dyDescent="0.25">
      <c r="A27" s="35" t="s">
        <v>81</v>
      </c>
      <c r="B27" s="13">
        <v>23676231</v>
      </c>
      <c r="C27" s="13">
        <v>1204764356</v>
      </c>
      <c r="D27" s="13">
        <v>893345853</v>
      </c>
      <c r="E27" s="13">
        <v>892886423</v>
      </c>
      <c r="F27" s="13">
        <v>876887521</v>
      </c>
      <c r="G27" s="13">
        <v>69149807</v>
      </c>
      <c r="H27" s="13">
        <v>25440706</v>
      </c>
      <c r="I27" s="13">
        <v>24676226</v>
      </c>
    </row>
    <row r="28" spans="1:9" x14ac:dyDescent="0.25">
      <c r="A28" s="35" t="s">
        <v>85</v>
      </c>
      <c r="B28" s="13"/>
      <c r="C28" s="13"/>
      <c r="D28" s="13"/>
      <c r="E28" s="13"/>
      <c r="F28" s="13"/>
      <c r="G28" s="13"/>
      <c r="H28" s="13">
        <v>194</v>
      </c>
    </row>
    <row r="29" spans="1:9" x14ac:dyDescent="0.25">
      <c r="A29" s="34" t="s">
        <v>82</v>
      </c>
      <c r="B29" s="16">
        <f t="shared" ref="B29:G29" si="5">SUM(B26:B27)</f>
        <v>1204764356</v>
      </c>
      <c r="C29" s="16">
        <f t="shared" si="5"/>
        <v>893345853</v>
      </c>
      <c r="D29" s="16">
        <f t="shared" si="5"/>
        <v>892886423</v>
      </c>
      <c r="E29" s="16">
        <f t="shared" si="5"/>
        <v>876887521</v>
      </c>
      <c r="F29" s="16">
        <f t="shared" ref="F29" si="6">SUM(F26:F27)</f>
        <v>424736416</v>
      </c>
      <c r="G29" s="16">
        <f t="shared" si="5"/>
        <v>25440706</v>
      </c>
      <c r="H29" s="16">
        <f>SUM(H26:H28)</f>
        <v>24676226</v>
      </c>
      <c r="I29" s="16">
        <f>SUM(I26:I28)</f>
        <v>33558081</v>
      </c>
    </row>
    <row r="30" spans="1:9" x14ac:dyDescent="0.25">
      <c r="B30" s="16"/>
      <c r="C30" s="16"/>
      <c r="D30" s="16"/>
      <c r="E30" s="16"/>
      <c r="F30" s="16"/>
      <c r="G30" s="16"/>
      <c r="H30" s="16"/>
    </row>
    <row r="31" spans="1:9" x14ac:dyDescent="0.25">
      <c r="A31" s="34" t="s">
        <v>83</v>
      </c>
      <c r="B31" s="12">
        <f>B11/('1'!B43/10)</f>
        <v>4.3573277600000004</v>
      </c>
      <c r="C31" s="12">
        <f>C11/('1'!C43/10)</f>
        <v>1.3534430266666666</v>
      </c>
      <c r="D31" s="12">
        <f>D11/('1'!D43/10)</f>
        <v>1.4180182533333334</v>
      </c>
      <c r="E31" s="12">
        <f>E11/('1'!E43/10)</f>
        <v>6.4984822400000004</v>
      </c>
      <c r="F31" s="12">
        <f>F11/('1'!F43/10)</f>
        <v>-3.5905841623188404</v>
      </c>
      <c r="G31" s="12">
        <f>G11/('1'!G43/10)</f>
        <v>0.75263965769496199</v>
      </c>
      <c r="H31" s="12">
        <f>H11/('1'!H43/10)</f>
        <v>0.1469273374741201</v>
      </c>
      <c r="I31" s="12">
        <f>I11/('1'!I43/10)</f>
        <v>1.1949354865424431</v>
      </c>
    </row>
    <row r="32" spans="1:9" x14ac:dyDescent="0.25">
      <c r="A32" s="34" t="s">
        <v>84</v>
      </c>
      <c r="B32" s="17">
        <f>'1'!B43/10</f>
        <v>25000000</v>
      </c>
      <c r="C32" s="17">
        <f>'1'!C43/10</f>
        <v>75000000</v>
      </c>
      <c r="D32" s="17">
        <f>'1'!D43/10</f>
        <v>75000000</v>
      </c>
      <c r="E32" s="17">
        <f>'1'!E43/10</f>
        <v>75000000</v>
      </c>
      <c r="F32" s="17">
        <f>'1'!F43/10</f>
        <v>86250000</v>
      </c>
      <c r="G32" s="17">
        <f>'1'!G43/10</f>
        <v>90562500</v>
      </c>
      <c r="H32" s="17">
        <f>'1'!H43/10</f>
        <v>90562500</v>
      </c>
      <c r="I32" s="17">
        <f>'1'!I43/10</f>
        <v>90562500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</cols>
  <sheetData>
    <row r="1" spans="1:8" x14ac:dyDescent="0.25">
      <c r="A1" s="2" t="s">
        <v>89</v>
      </c>
    </row>
    <row r="2" spans="1:8" x14ac:dyDescent="0.25">
      <c r="A2" s="2" t="s">
        <v>51</v>
      </c>
    </row>
    <row r="3" spans="1:8" x14ac:dyDescent="0.25">
      <c r="A3" t="s">
        <v>56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86</v>
      </c>
      <c r="B5" s="28">
        <f>'2'!B27/'1'!B20</f>
        <v>4.2056201833689549E-2</v>
      </c>
      <c r="C5" s="28">
        <f>'2'!C27/'1'!C20</f>
        <v>4.175913361998472E-2</v>
      </c>
      <c r="D5" s="28">
        <f>'2'!D27/'1'!D20</f>
        <v>4.8388389804483116E-2</v>
      </c>
      <c r="E5" s="28">
        <f>'2'!E27/'1'!E20</f>
        <v>1.7925596089206644E-2</v>
      </c>
      <c r="F5" s="28">
        <f>'2'!F27/'1'!F20</f>
        <v>1.9022012035126924E-2</v>
      </c>
      <c r="G5" s="28">
        <f>'2'!G27/'1'!G20</f>
        <v>2.1245794910421553E-2</v>
      </c>
      <c r="H5" s="28">
        <f>'2'!H27/'1'!H20</f>
        <v>2.1990198604796056E-2</v>
      </c>
    </row>
    <row r="6" spans="1:8" x14ac:dyDescent="0.25">
      <c r="A6" t="s">
        <v>87</v>
      </c>
      <c r="B6" s="28">
        <f>'2'!B27/'1'!B42</f>
        <v>4.9636192528642327E-2</v>
      </c>
      <c r="C6" s="28">
        <f>'2'!C27/'1'!C42</f>
        <v>6.8476305151932398E-2</v>
      </c>
      <c r="D6" s="28">
        <f>'2'!D27/'1'!D42</f>
        <v>8.6382290068568832E-2</v>
      </c>
      <c r="E6" s="28">
        <f>'2'!E27/'1'!E42</f>
        <v>3.3128980210923198E-2</v>
      </c>
      <c r="F6" s="28">
        <f>'2'!F27/'1'!F42</f>
        <v>3.2193219151381187E-2</v>
      </c>
      <c r="G6" s="28">
        <f>'2'!G27/'1'!G42</f>
        <v>3.786947402865351E-2</v>
      </c>
      <c r="H6" s="28">
        <f>'2'!H27/'1'!H42</f>
        <v>4.4681135570609244E-2</v>
      </c>
    </row>
    <row r="7" spans="1:8" x14ac:dyDescent="0.25">
      <c r="A7" t="s">
        <v>52</v>
      </c>
      <c r="B7" s="28">
        <f>('1'!B25+'1'!B26+'1'!B27)/'1'!B42</f>
        <v>0</v>
      </c>
      <c r="C7" s="28">
        <f>('1'!C25+'1'!C26+'1'!C27)/'1'!C42</f>
        <v>0</v>
      </c>
      <c r="D7" s="28">
        <f>('1'!D25+'1'!D26+'1'!D27)/'1'!D42</f>
        <v>0.26058368228685314</v>
      </c>
      <c r="E7" s="28">
        <f>('1'!E25+'1'!E26+'1'!E27)/'1'!E42</f>
        <v>0.16354571825461278</v>
      </c>
      <c r="F7" s="28">
        <f>('1'!F25+'1'!F26+'1'!F27)/'1'!F42</f>
        <v>6.4369780046598046E-2</v>
      </c>
      <c r="G7" s="28">
        <f>('1'!G25+'1'!G26+'1'!G27)/'1'!G42</f>
        <v>0</v>
      </c>
      <c r="H7" s="28">
        <f>('1'!H25+'1'!H26+'1'!H27)/'1'!H42</f>
        <v>3.325223338884855E-2</v>
      </c>
    </row>
    <row r="8" spans="1:8" x14ac:dyDescent="0.25">
      <c r="A8" t="s">
        <v>53</v>
      </c>
      <c r="B8" s="12">
        <f>'1'!B11/'1'!B30</f>
        <v>5.3316044509615477</v>
      </c>
      <c r="C8" s="12">
        <f>'1'!C11/'1'!C30</f>
        <v>1.1308172610925189</v>
      </c>
      <c r="D8" s="12">
        <f>'1'!D11/'1'!D30</f>
        <v>1.8149104750946863</v>
      </c>
      <c r="E8" s="12">
        <f>'1'!E11/'1'!E30</f>
        <v>1.535118419008388</v>
      </c>
      <c r="F8" s="12">
        <f>'1'!F11/'1'!F30</f>
        <v>1.5739589024674525</v>
      </c>
      <c r="G8" s="12">
        <f>'1'!G11/'1'!G30</f>
        <v>1.4165815619351982</v>
      </c>
      <c r="H8" s="12">
        <f>'1'!H11/'1'!H30</f>
        <v>1.3369931531569497</v>
      </c>
    </row>
    <row r="9" spans="1:8" x14ac:dyDescent="0.25">
      <c r="A9" t="s">
        <v>55</v>
      </c>
      <c r="B9" s="28">
        <f>'2'!B27/'2'!B5</f>
        <v>0.15532643260105655</v>
      </c>
      <c r="C9" s="28">
        <f>'2'!C27/'2'!C5</f>
        <v>0.20059276543072099</v>
      </c>
      <c r="D9" s="28">
        <f>'2'!D27/'2'!D5</f>
        <v>0.13300481216117352</v>
      </c>
      <c r="E9" s="28">
        <f>'2'!E27/'2'!E5</f>
        <v>4.5786562283363967E-2</v>
      </c>
      <c r="F9" s="28">
        <f>'2'!F27/'2'!F5</f>
        <v>4.6850026330817383E-2</v>
      </c>
      <c r="G9" s="28">
        <f>'2'!G27/'2'!G5</f>
        <v>6.0394634606242351E-2</v>
      </c>
      <c r="H9" s="28">
        <f>'2'!H27/'2'!H5</f>
        <v>5.01239145163292E-2</v>
      </c>
    </row>
    <row r="10" spans="1:8" x14ac:dyDescent="0.25">
      <c r="A10" t="s">
        <v>54</v>
      </c>
      <c r="B10" s="28">
        <f>'2'!B13/'2'!B5</f>
        <v>0.14974905843224276</v>
      </c>
      <c r="C10" s="28">
        <f>'2'!C13/'2'!C5</f>
        <v>0.14957436163846743</v>
      </c>
      <c r="D10" s="28">
        <f>'2'!D13/'2'!D5</f>
        <v>0.14144026173043439</v>
      </c>
      <c r="E10" s="28">
        <f>'2'!E13/'2'!E5</f>
        <v>5.9704391357601715E-2</v>
      </c>
      <c r="F10" s="28">
        <f>'2'!F13/'2'!F5</f>
        <v>8.171877201575814E-2</v>
      </c>
      <c r="G10" s="28">
        <f>'2'!G13/'2'!G5</f>
        <v>0.10672158037755654</v>
      </c>
      <c r="H10" s="28">
        <f>'2'!H13/'2'!H5</f>
        <v>8.1920597580819737E-2</v>
      </c>
    </row>
    <row r="11" spans="1:8" x14ac:dyDescent="0.25">
      <c r="A11" t="s">
        <v>88</v>
      </c>
      <c r="B11" s="28">
        <f>'2'!B27/('1'!B25+'1'!B26+'1'!B27+'1'!B42)</f>
        <v>4.9636192528642327E-2</v>
      </c>
      <c r="C11" s="28">
        <f>'2'!C27/('1'!C25+'1'!C26+'1'!C27+'1'!C42)</f>
        <v>6.8476305151932398E-2</v>
      </c>
      <c r="D11" s="28">
        <f>'2'!D27/('1'!D25+'1'!D26+'1'!D27+'1'!D42)</f>
        <v>6.8525629263946036E-2</v>
      </c>
      <c r="E11" s="28">
        <f>'2'!E27/('1'!E25+'1'!E26+'1'!E27+'1'!E42)</f>
        <v>2.84724353252046E-2</v>
      </c>
      <c r="F11" s="28">
        <f>'2'!F27/('1'!F25+'1'!F26+'1'!F27+'1'!F42)</f>
        <v>3.0246273198372631E-2</v>
      </c>
      <c r="G11" s="28">
        <f>'2'!G27/('1'!G25+'1'!G26+'1'!G27+'1'!G42)</f>
        <v>3.786947402865351E-2</v>
      </c>
      <c r="H11" s="28">
        <f>'2'!H27/('1'!H25+'1'!H26+'1'!H27+'1'!H42)</f>
        <v>4.3243202508321303E-2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2020-04-12T16:15:17Z</dcterms:modified>
</cp:coreProperties>
</file>