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Annual\"/>
    </mc:Choice>
  </mc:AlternateContent>
  <bookViews>
    <workbookView xWindow="0" yWindow="0" windowWidth="20490" windowHeight="753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3" l="1"/>
  <c r="I35" i="3"/>
  <c r="I26" i="3"/>
  <c r="I16" i="3"/>
  <c r="I41" i="3" s="1"/>
  <c r="C20" i="2"/>
  <c r="D20" i="2"/>
  <c r="E20" i="2"/>
  <c r="F20" i="2"/>
  <c r="G20" i="2"/>
  <c r="H20" i="2"/>
  <c r="I20" i="2"/>
  <c r="B20" i="2"/>
  <c r="I30" i="2"/>
  <c r="I23" i="2"/>
  <c r="I9" i="2"/>
  <c r="H7" i="2"/>
  <c r="I7" i="2"/>
  <c r="I53" i="1"/>
  <c r="I42" i="1"/>
  <c r="I48" i="1" s="1"/>
  <c r="I28" i="1"/>
  <c r="I24" i="1"/>
  <c r="I40" i="1" s="1"/>
  <c r="I11" i="1"/>
  <c r="I6" i="1"/>
  <c r="I20" i="1" s="1"/>
  <c r="I37" i="3" l="1"/>
  <c r="I39" i="3" s="1"/>
  <c r="I13" i="2"/>
  <c r="I22" i="2" s="1"/>
  <c r="I27" i="2" s="1"/>
  <c r="I29" i="2" s="1"/>
  <c r="I52" i="1"/>
  <c r="I50" i="1"/>
  <c r="C42" i="3"/>
  <c r="D42" i="3"/>
  <c r="E42" i="3"/>
  <c r="F42" i="3"/>
  <c r="G42" i="3"/>
  <c r="H42" i="3"/>
  <c r="B42" i="3"/>
  <c r="C30" i="2" l="1"/>
  <c r="D30" i="2"/>
  <c r="E30" i="2"/>
  <c r="F30" i="2"/>
  <c r="G30" i="2"/>
  <c r="H30" i="2"/>
  <c r="B30" i="2"/>
  <c r="H9" i="2"/>
  <c r="H13" i="2" s="1"/>
  <c r="C53" i="1"/>
  <c r="D53" i="1"/>
  <c r="E53" i="1"/>
  <c r="F53" i="1"/>
  <c r="G53" i="1"/>
  <c r="H53" i="1"/>
  <c r="B53" i="1"/>
  <c r="H26" i="3" l="1"/>
  <c r="H23" i="2"/>
  <c r="H42" i="1"/>
  <c r="H22" i="2" l="1"/>
  <c r="H27" i="2" s="1"/>
  <c r="H10" i="4"/>
  <c r="H48" i="1"/>
  <c r="H7" i="4"/>
  <c r="G8" i="3"/>
  <c r="B6" i="1"/>
  <c r="C6" i="1"/>
  <c r="D6" i="1"/>
  <c r="E6" i="1"/>
  <c r="F6" i="1"/>
  <c r="G6" i="1"/>
  <c r="H29" i="2" l="1"/>
  <c r="H9" i="4"/>
  <c r="H11" i="4"/>
  <c r="H6" i="4"/>
  <c r="F16" i="3"/>
  <c r="F41" i="3" s="1"/>
  <c r="C35" i="3"/>
  <c r="D35" i="3"/>
  <c r="E35" i="3"/>
  <c r="F35" i="3"/>
  <c r="G35" i="3"/>
  <c r="H35" i="3"/>
  <c r="B35" i="3"/>
  <c r="C26" i="3"/>
  <c r="D26" i="3"/>
  <c r="E26" i="3"/>
  <c r="F26" i="3"/>
  <c r="G26" i="3"/>
  <c r="B26" i="3"/>
  <c r="C16" i="3"/>
  <c r="C41" i="3" s="1"/>
  <c r="D16" i="3"/>
  <c r="D41" i="3" s="1"/>
  <c r="E16" i="3"/>
  <c r="G16" i="3"/>
  <c r="G41" i="3" s="1"/>
  <c r="H16" i="3"/>
  <c r="H41" i="3" s="1"/>
  <c r="B16" i="3"/>
  <c r="B41" i="3" s="1"/>
  <c r="C23" i="2"/>
  <c r="D23" i="2"/>
  <c r="E23" i="2"/>
  <c r="F23" i="2"/>
  <c r="G23" i="2"/>
  <c r="B23" i="2"/>
  <c r="G9" i="2"/>
  <c r="C9" i="2"/>
  <c r="D9" i="2"/>
  <c r="E9" i="2"/>
  <c r="F9" i="2"/>
  <c r="B9" i="2"/>
  <c r="C7" i="2"/>
  <c r="D7" i="2"/>
  <c r="D13" i="2" s="1"/>
  <c r="E7" i="2"/>
  <c r="E13" i="2" s="1"/>
  <c r="F7" i="2"/>
  <c r="F13" i="2" s="1"/>
  <c r="G7" i="2"/>
  <c r="G13" i="2" s="1"/>
  <c r="B7" i="2"/>
  <c r="C28" i="1"/>
  <c r="D28" i="1"/>
  <c r="E28" i="1"/>
  <c r="F28" i="1"/>
  <c r="G28" i="1"/>
  <c r="H28" i="1"/>
  <c r="B28" i="1"/>
  <c r="C24" i="1"/>
  <c r="D24" i="1"/>
  <c r="E24" i="1"/>
  <c r="E40" i="1" s="1"/>
  <c r="F24" i="1"/>
  <c r="G24" i="1"/>
  <c r="H24" i="1"/>
  <c r="B24" i="1"/>
  <c r="B40" i="1" s="1"/>
  <c r="C42" i="1"/>
  <c r="D42" i="1"/>
  <c r="D48" i="1" s="1"/>
  <c r="E42" i="1"/>
  <c r="F42" i="1"/>
  <c r="G42" i="1"/>
  <c r="H52" i="1"/>
  <c r="B42" i="1"/>
  <c r="C11" i="1"/>
  <c r="C8" i="4" s="1"/>
  <c r="D11" i="1"/>
  <c r="E11" i="1"/>
  <c r="E8" i="4" s="1"/>
  <c r="F11" i="1"/>
  <c r="G11" i="1"/>
  <c r="H11" i="1"/>
  <c r="H8" i="4" s="1"/>
  <c r="B11" i="1"/>
  <c r="B20" i="1" s="1"/>
  <c r="D20" i="1"/>
  <c r="H6" i="1"/>
  <c r="B13" i="2" l="1"/>
  <c r="C13" i="2"/>
  <c r="F40" i="1"/>
  <c r="C22" i="2"/>
  <c r="C27" i="2" s="1"/>
  <c r="C20" i="1"/>
  <c r="D40" i="1"/>
  <c r="C40" i="1"/>
  <c r="H40" i="1"/>
  <c r="E20" i="1"/>
  <c r="D8" i="4"/>
  <c r="E48" i="1"/>
  <c r="E50" i="1" s="1"/>
  <c r="E7" i="4"/>
  <c r="G20" i="1"/>
  <c r="G8" i="4"/>
  <c r="F8" i="4"/>
  <c r="G52" i="1"/>
  <c r="G7" i="4"/>
  <c r="C52" i="1"/>
  <c r="C7" i="4"/>
  <c r="D50" i="1"/>
  <c r="B8" i="4"/>
  <c r="F20" i="1"/>
  <c r="B52" i="1"/>
  <c r="B48" i="1"/>
  <c r="B50" i="1" s="1"/>
  <c r="B7" i="4"/>
  <c r="F52" i="1"/>
  <c r="F7" i="4"/>
  <c r="D52" i="1"/>
  <c r="D7" i="4"/>
  <c r="F22" i="2"/>
  <c r="F27" i="2" s="1"/>
  <c r="F11" i="4" s="1"/>
  <c r="F10" i="4"/>
  <c r="E22" i="2"/>
  <c r="E27" i="2" s="1"/>
  <c r="E29" i="2" s="1"/>
  <c r="E10" i="4"/>
  <c r="B37" i="3"/>
  <c r="B39" i="3" s="1"/>
  <c r="D37" i="3"/>
  <c r="D39" i="3" s="1"/>
  <c r="E37" i="3"/>
  <c r="E39" i="3" s="1"/>
  <c r="H37" i="3"/>
  <c r="H39" i="3" s="1"/>
  <c r="H20" i="1"/>
  <c r="H5" i="4" s="1"/>
  <c r="G40" i="1"/>
  <c r="H50" i="1"/>
  <c r="C48" i="1"/>
  <c r="C37" i="3"/>
  <c r="C39" i="3" s="1"/>
  <c r="F48" i="1"/>
  <c r="F50" i="1" s="1"/>
  <c r="E52" i="1"/>
  <c r="G48" i="1"/>
  <c r="G37" i="3"/>
  <c r="G39" i="3" s="1"/>
  <c r="F37" i="3"/>
  <c r="F39" i="3" s="1"/>
  <c r="E41" i="3"/>
  <c r="C5" i="4" l="1"/>
  <c r="C11" i="4"/>
  <c r="C6" i="4"/>
  <c r="F9" i="4"/>
  <c r="C10" i="4"/>
  <c r="E6" i="4"/>
  <c r="E11" i="4"/>
  <c r="C9" i="4"/>
  <c r="C50" i="1"/>
  <c r="F6" i="4"/>
  <c r="D22" i="2"/>
  <c r="D27" i="2" s="1"/>
  <c r="D10" i="4"/>
  <c r="G22" i="2"/>
  <c r="G27" i="2" s="1"/>
  <c r="G10" i="4"/>
  <c r="F29" i="2"/>
  <c r="E9" i="4"/>
  <c r="B22" i="2"/>
  <c r="B27" i="2" s="1"/>
  <c r="B10" i="4"/>
  <c r="F5" i="4"/>
  <c r="E5" i="4"/>
  <c r="C29" i="2"/>
  <c r="G50" i="1"/>
  <c r="B5" i="4" l="1"/>
  <c r="B29" i="2"/>
  <c r="B11" i="4"/>
  <c r="B9" i="4"/>
  <c r="B6" i="4"/>
  <c r="G5" i="4"/>
  <c r="G9" i="4"/>
  <c r="G29" i="2"/>
  <c r="G6" i="4"/>
  <c r="G11" i="4"/>
  <c r="D29" i="2"/>
  <c r="D11" i="4"/>
  <c r="D5" i="4"/>
  <c r="D6" i="4"/>
  <c r="D9" i="4"/>
</calcChain>
</file>

<file path=xl/sharedStrings.xml><?xml version="1.0" encoding="utf-8"?>
<sst xmlns="http://schemas.openxmlformats.org/spreadsheetml/2006/main" count="108" uniqueCount="101">
  <si>
    <t>ASSETS</t>
  </si>
  <si>
    <t>NON CURRENT ASSETS</t>
  </si>
  <si>
    <t>CURRENT ASSETS</t>
  </si>
  <si>
    <t>Cash and Cash Equivalents</t>
  </si>
  <si>
    <t>Gross Profit</t>
  </si>
  <si>
    <t>Operating Profit</t>
  </si>
  <si>
    <t>Cost of goods sold</t>
  </si>
  <si>
    <t>Inventories</t>
  </si>
  <si>
    <t xml:space="preserve">Acquisition of Fixed Assets </t>
  </si>
  <si>
    <t>Advances,  Deposits and Prepayments</t>
  </si>
  <si>
    <t>Share Capital</t>
  </si>
  <si>
    <t>Property,Plant  and  Equipment</t>
  </si>
  <si>
    <t>Capital Work in Progress</t>
  </si>
  <si>
    <t>Accounts Receivables</t>
  </si>
  <si>
    <t>Financial Expenses</t>
  </si>
  <si>
    <t>Cash paid to Suppliers, Employees and Others</t>
  </si>
  <si>
    <t>Retained Earnings</t>
  </si>
  <si>
    <t>Deferred Tax Liabilities</t>
  </si>
  <si>
    <t>Selling and Distribution Expenses</t>
  </si>
  <si>
    <t>Administrative Expenses</t>
  </si>
  <si>
    <t>Income Tax Paid</t>
  </si>
  <si>
    <t>Long Term Portion of Lease Liabilities</t>
  </si>
  <si>
    <t>Short Term Liabilities</t>
  </si>
  <si>
    <t>Advance against Sales</t>
  </si>
  <si>
    <t>Share Premium</t>
  </si>
  <si>
    <t>Finance Income</t>
  </si>
  <si>
    <t>Contribution to WPPF</t>
  </si>
  <si>
    <t>Current Tax</t>
  </si>
  <si>
    <t>Deferred Tax</t>
  </si>
  <si>
    <t>Accrued Interests</t>
  </si>
  <si>
    <t>Short Term Investment</t>
  </si>
  <si>
    <t>Trade Creditors</t>
  </si>
  <si>
    <t>Liabilities for Expenses</t>
  </si>
  <si>
    <t>Long Term Loan Current Portion</t>
  </si>
  <si>
    <t>Liability against Unclaimed Dividend</t>
  </si>
  <si>
    <t>Provision for Income Tax</t>
  </si>
  <si>
    <t>Provision for WPPF and Welfare Fund</t>
  </si>
  <si>
    <t>Other Liabilities</t>
  </si>
  <si>
    <t>Other Income</t>
  </si>
  <si>
    <t>Payment to WPPF</t>
  </si>
  <si>
    <t>Interest Paid</t>
  </si>
  <si>
    <t>Paid to Suppliers against Procurement Raw Material</t>
  </si>
  <si>
    <t>Advances Paid</t>
  </si>
  <si>
    <t>Security Deposit</t>
  </si>
  <si>
    <t>Proceeds from Sale of Fixed Assets</t>
  </si>
  <si>
    <t>Short Term Investment (FDR)</t>
  </si>
  <si>
    <t>Short Term Loan to Associated Companies</t>
  </si>
  <si>
    <t>Receipt/Repayment of Term Loan</t>
  </si>
  <si>
    <t>Loan Received/Paid to Inter Companies</t>
  </si>
  <si>
    <t>Receipt/Repayment of Short Term Loan</t>
  </si>
  <si>
    <t>Non operating Income</t>
  </si>
  <si>
    <t>Interest Received from FDR</t>
  </si>
  <si>
    <t>Cash Paid for Financial Expenses</t>
  </si>
  <si>
    <t>Receipts againgst Share Money Deposits</t>
  </si>
  <si>
    <t>Debt to Equity</t>
  </si>
  <si>
    <t>Current Ratio</t>
  </si>
  <si>
    <t>Net Margin</t>
  </si>
  <si>
    <t>Operating Margin</t>
  </si>
  <si>
    <t>Investments</t>
  </si>
  <si>
    <t>Due from Affiliated Companies</t>
  </si>
  <si>
    <t>Due to Affiliated Companies</t>
  </si>
  <si>
    <t>Cash Received from Customers</t>
  </si>
  <si>
    <t>Cash Received/Payment from Other Activities</t>
  </si>
  <si>
    <t>Dividend Paid</t>
  </si>
  <si>
    <t>Advance Tax Refund</t>
  </si>
  <si>
    <t>As at year end</t>
  </si>
  <si>
    <t>S.ALAM COLD ROLLED STEELS LIMITED</t>
  </si>
  <si>
    <t>Consolidated Balance Sheet</t>
  </si>
  <si>
    <t>Liabilities and Capital</t>
  </si>
  <si>
    <t>Liabilities</t>
  </si>
  <si>
    <t>Shareholders’ Equity</t>
  </si>
  <si>
    <t>Non Current Liabilities</t>
  </si>
  <si>
    <t>Current Liabilities</t>
  </si>
  <si>
    <t>Non-controlling interest</t>
  </si>
  <si>
    <t>Net assets value per share</t>
  </si>
  <si>
    <t>Shares to calculate NAVPS</t>
  </si>
  <si>
    <t>Net Revenues</t>
  </si>
  <si>
    <t>Operating Incomes/Expenses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</si>
  <si>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</si>
  <si>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</si>
  <si>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</si>
  <si>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</si>
  <si>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</si>
  <si>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</si>
  <si>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</si>
  <si>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Consolidated Income Statement</t>
  </si>
  <si>
    <t>Consolidated 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</si>
  <si>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</si>
  <si>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</si>
  <si>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</si>
  <si>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</si>
  <si>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</si>
  <si>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</si>
  <si>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</si>
  <si>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</si>
  <si>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</t>
  </si>
  <si>
    <t>Return on Asset (ROA)</t>
  </si>
  <si>
    <t>Return on Equity (ROE)</t>
  </si>
  <si>
    <t>Return on Invested Capital (ROIC)</t>
  </si>
  <si>
    <t>Prior year tax</t>
  </si>
  <si>
    <t>Due to affiliated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</si>
</sst>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[$-409]d\-mmm\-yy;@"/>
    <numFmt numFmtId="165" formatCode="_(* #,##0.00_);_(* \(#,##0.00\);_(* &quot;-&quot;_);_(@_)"/>
    <numFmt numFmtId="166" formatCode="0.0%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9">
    <xf numFmtId="0" fontId="0" fillId="0" borderId="0" xfId="0"/>
    <xf numFmtId="41" fontId="0" fillId="0" borderId="0" xfId="0" applyNumberFormat="1"/>
    <xf numFmtId="41" fontId="1" fillId="0" borderId="0" xfId="0" applyNumberFormat="1" applyFont="1"/>
    <xf numFmtId="41" fontId="0" fillId="0" borderId="0" xfId="0" applyNumberFormat="1" applyFont="1"/>
    <xf numFmtId="41" fontId="0" fillId="0" borderId="0" xfId="0" applyNumberFormat="1" applyFill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41" fontId="0" fillId="0" borderId="1" xfId="0" applyNumberFormat="1" applyBorder="1"/>
    <xf numFmtId="41" fontId="1" fillId="0" borderId="0" xfId="0" applyNumberFormat="1" applyFont="1" applyFill="1"/>
    <xf numFmtId="41" fontId="0" fillId="0" borderId="0" xfId="0" applyNumberFormat="1" applyFont="1" applyBorder="1"/>
    <xf numFmtId="41" fontId="1" fillId="0" borderId="0" xfId="0" applyNumberFormat="1" applyFont="1" applyBorder="1"/>
    <xf numFmtId="41" fontId="1" fillId="0" borderId="2" xfId="0" applyNumberFormat="1" applyFont="1" applyBorder="1"/>
    <xf numFmtId="41" fontId="0" fillId="0" borderId="0" xfId="0" applyNumberFormat="1" applyBorder="1"/>
    <xf numFmtId="165" fontId="1" fillId="0" borderId="3" xfId="0" applyNumberFormat="1" applyFont="1" applyBorder="1"/>
    <xf numFmtId="41" fontId="1" fillId="0" borderId="4" xfId="0" applyNumberFormat="1" applyFont="1" applyBorder="1"/>
    <xf numFmtId="41" fontId="0" fillId="0" borderId="0" xfId="0" applyNumberFormat="1" applyAlignment="1">
      <alignment wrapText="1"/>
    </xf>
    <xf numFmtId="41" fontId="3" fillId="0" borderId="4" xfId="0" applyNumberFormat="1" applyFont="1" applyBorder="1"/>
    <xf numFmtId="166" fontId="0" fillId="0" borderId="0" xfId="1" applyNumberFormat="1" applyFont="1"/>
    <xf numFmtId="167" fontId="0" fillId="0" borderId="0" xfId="0" applyNumberFormat="1"/>
    <xf numFmtId="0" fontId="1" fillId="0" borderId="0" xfId="0" applyFont="1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3"/>
  <sheetViews>
    <sheetView workbookViewId="0">
      <pane xSplit="1" ySplit="4" topLeftCell="B50" activePane="bottomRight" state="frozen"/>
      <selection pane="topRight" activeCell="B1" sqref="B1"/>
      <selection pane="bottomLeft" activeCell="A6" sqref="A6"/>
      <selection pane="bottomRight" activeCell="I48" sqref="I48"/>
    </sheetView>
  </sheetViews>
  <sheetFormatPr defaultRowHeight="15" x14ac:dyDescent="0.25"/>
  <cols>
    <col min="1" max="1" width="43" style="1" customWidth="1"/>
    <col min="2" max="9" width="15.28515625" style="1" bestFit="1" customWidth="1"/>
    <col min="10" max="16384" width="9.140625" style="1"/>
  </cols>
  <sheetData>
    <row r="1" spans="1:9" x14ac:dyDescent="0.25">
      <c r="A1" s="20" t="s">
        <v>66</v>
      </c>
    </row>
    <row r="2" spans="1:9" x14ac:dyDescent="0.25">
      <c r="A2" s="20" t="s">
        <v>67</v>
      </c>
    </row>
    <row r="3" spans="1:9" x14ac:dyDescent="0.25">
      <c r="A3" s="20" t="s">
        <v>65</v>
      </c>
    </row>
    <row r="4" spans="1:9" s="5" customFormat="1" x14ac:dyDescent="0.25">
      <c r="A4"/>
      <c r="B4" s="21">
        <v>2012</v>
      </c>
      <c r="C4" s="21">
        <v>2013</v>
      </c>
      <c r="D4" s="21">
        <v>2014</v>
      </c>
      <c r="E4" s="21">
        <v>2015</v>
      </c>
      <c r="F4" s="21">
        <v>2016</v>
      </c>
      <c r="G4" s="21">
        <v>2017</v>
      </c>
      <c r="H4" s="21">
        <v>2018</v>
      </c>
      <c r="I4" s="21">
        <v>2019</v>
      </c>
    </row>
    <row r="5" spans="1:9" x14ac:dyDescent="0.25">
      <c r="A5" s="22" t="s">
        <v>0</v>
      </c>
    </row>
    <row r="6" spans="1:9" x14ac:dyDescent="0.25">
      <c r="A6" s="23" t="s">
        <v>1</v>
      </c>
      <c r="B6" s="2">
        <f t="shared" ref="B6:F6" si="0">SUM(B7:B9)</f>
        <v>3304517415</v>
      </c>
      <c r="C6" s="2">
        <f t="shared" si="0"/>
        <v>3734279752</v>
      </c>
      <c r="D6" s="2">
        <f t="shared" si="0"/>
        <v>3919147487</v>
      </c>
      <c r="E6" s="2">
        <f t="shared" si="0"/>
        <v>4064560627</v>
      </c>
      <c r="F6" s="2">
        <f t="shared" si="0"/>
        <v>4138937292</v>
      </c>
      <c r="G6" s="2">
        <f>SUM(G7:G9)</f>
        <v>4209700595</v>
      </c>
      <c r="H6" s="2">
        <f t="shared" ref="H6:I6" si="1">SUM(H7:H8)</f>
        <v>4260155474</v>
      </c>
      <c r="I6" s="2">
        <f t="shared" si="1"/>
        <v>4336288949</v>
      </c>
    </row>
    <row r="7" spans="1:9" x14ac:dyDescent="0.25">
      <c r="A7" s="1" t="s">
        <v>11</v>
      </c>
      <c r="B7" s="3">
        <v>1258461158</v>
      </c>
      <c r="C7" s="1">
        <v>1823795975</v>
      </c>
      <c r="D7" s="1">
        <v>1823717545</v>
      </c>
      <c r="E7" s="1">
        <v>1897092110</v>
      </c>
      <c r="F7" s="3">
        <v>1828463397</v>
      </c>
      <c r="G7" s="1">
        <v>4209700595</v>
      </c>
      <c r="H7" s="1">
        <v>4257754611</v>
      </c>
      <c r="I7" s="1">
        <v>4336288949</v>
      </c>
    </row>
    <row r="8" spans="1:9" x14ac:dyDescent="0.25">
      <c r="A8" s="1" t="s">
        <v>12</v>
      </c>
      <c r="B8" s="3">
        <v>2046056257</v>
      </c>
      <c r="C8" s="1">
        <v>1910483777</v>
      </c>
      <c r="D8" s="1">
        <v>2095429942</v>
      </c>
      <c r="E8" s="1">
        <v>2167468517</v>
      </c>
      <c r="F8" s="3">
        <v>2310473895</v>
      </c>
      <c r="H8" s="1">
        <v>2400863</v>
      </c>
    </row>
    <row r="9" spans="1:9" x14ac:dyDescent="0.25">
      <c r="A9" s="1" t="s">
        <v>58</v>
      </c>
      <c r="B9" s="3"/>
      <c r="F9" s="3"/>
    </row>
    <row r="10" spans="1:9" x14ac:dyDescent="0.25">
      <c r="B10" s="3"/>
      <c r="F10" s="3"/>
      <c r="G10" s="3"/>
    </row>
    <row r="11" spans="1:9" x14ac:dyDescent="0.25">
      <c r="A11" s="23" t="s">
        <v>2</v>
      </c>
      <c r="B11" s="2">
        <f>SUM(B12:B18)</f>
        <v>7497277312</v>
      </c>
      <c r="C11" s="2">
        <f t="shared" ref="C11:I11" si="2">SUM(C12:C18)</f>
        <v>6690527509</v>
      </c>
      <c r="D11" s="2">
        <f t="shared" si="2"/>
        <v>9475530249</v>
      </c>
      <c r="E11" s="2">
        <f t="shared" si="2"/>
        <v>11405371426</v>
      </c>
      <c r="F11" s="2">
        <f t="shared" si="2"/>
        <v>7775589238</v>
      </c>
      <c r="G11" s="2">
        <f t="shared" si="2"/>
        <v>9938081379</v>
      </c>
      <c r="H11" s="2">
        <f t="shared" si="2"/>
        <v>9577096151</v>
      </c>
      <c r="I11" s="2">
        <f t="shared" si="2"/>
        <v>12387813123</v>
      </c>
    </row>
    <row r="12" spans="1:9" x14ac:dyDescent="0.25">
      <c r="A12" s="3" t="s">
        <v>7</v>
      </c>
      <c r="B12" s="3">
        <v>3982520132</v>
      </c>
      <c r="C12" s="3">
        <v>3662684780</v>
      </c>
      <c r="D12" s="3">
        <v>3616304747</v>
      </c>
      <c r="E12" s="3">
        <v>4380925058</v>
      </c>
      <c r="F12" s="3">
        <v>4370602812</v>
      </c>
      <c r="G12" s="3">
        <v>6011153503</v>
      </c>
      <c r="H12" s="1">
        <v>5279312709</v>
      </c>
      <c r="I12" s="1">
        <v>5351978486</v>
      </c>
    </row>
    <row r="13" spans="1:9" x14ac:dyDescent="0.25">
      <c r="A13" s="3" t="s">
        <v>13</v>
      </c>
      <c r="B13" s="3">
        <v>1628020935</v>
      </c>
      <c r="C13" s="3">
        <v>1817589420</v>
      </c>
      <c r="D13" s="3">
        <v>1667301396</v>
      </c>
      <c r="E13" s="3">
        <v>2994166151</v>
      </c>
      <c r="F13" s="3">
        <v>2594100454</v>
      </c>
      <c r="G13" s="3">
        <v>2735466960</v>
      </c>
      <c r="H13" s="1">
        <v>2310460484</v>
      </c>
      <c r="I13" s="1">
        <v>4215490833</v>
      </c>
    </row>
    <row r="14" spans="1:9" x14ac:dyDescent="0.25">
      <c r="A14" s="3" t="s">
        <v>29</v>
      </c>
      <c r="B14" s="3">
        <v>23612057</v>
      </c>
      <c r="C14" s="3">
        <v>0</v>
      </c>
      <c r="D14" s="3">
        <v>0</v>
      </c>
      <c r="E14" s="3">
        <v>0</v>
      </c>
      <c r="F14" s="3">
        <v>0</v>
      </c>
      <c r="G14" s="3"/>
    </row>
    <row r="15" spans="1:9" x14ac:dyDescent="0.25">
      <c r="A15" s="3" t="s">
        <v>59</v>
      </c>
      <c r="B15" s="3">
        <v>1052622434</v>
      </c>
      <c r="C15" s="3">
        <v>579602277</v>
      </c>
      <c r="D15" s="3">
        <v>3609961379</v>
      </c>
      <c r="E15" s="3">
        <v>3261154599</v>
      </c>
      <c r="F15" s="3">
        <v>0</v>
      </c>
      <c r="G15" s="3"/>
    </row>
    <row r="16" spans="1:9" x14ac:dyDescent="0.25">
      <c r="A16" s="3" t="s">
        <v>9</v>
      </c>
      <c r="B16" s="3">
        <v>362595003</v>
      </c>
      <c r="C16" s="3">
        <v>540553067</v>
      </c>
      <c r="D16" s="3">
        <v>464048142</v>
      </c>
      <c r="E16" s="1">
        <v>618923513</v>
      </c>
      <c r="F16" s="3">
        <v>754651849</v>
      </c>
      <c r="G16" s="3">
        <v>956979766</v>
      </c>
      <c r="H16" s="1">
        <v>1903436862</v>
      </c>
      <c r="I16" s="1">
        <v>2667911533</v>
      </c>
    </row>
    <row r="17" spans="1:9" x14ac:dyDescent="0.25">
      <c r="A17" s="3" t="s">
        <v>30</v>
      </c>
      <c r="B17" s="3">
        <v>435397878</v>
      </c>
      <c r="C17" s="3">
        <v>82724337</v>
      </c>
      <c r="D17" s="3">
        <v>114516922</v>
      </c>
      <c r="E17" s="1">
        <v>145432564</v>
      </c>
      <c r="F17" s="3">
        <v>47060235</v>
      </c>
      <c r="G17" s="3">
        <v>117791911</v>
      </c>
      <c r="H17" s="1">
        <v>53181333</v>
      </c>
      <c r="I17" s="1">
        <v>38922819</v>
      </c>
    </row>
    <row r="18" spans="1:9" x14ac:dyDescent="0.25">
      <c r="A18" s="1" t="s">
        <v>3</v>
      </c>
      <c r="B18" s="3">
        <v>12508873</v>
      </c>
      <c r="C18" s="1">
        <v>7373628</v>
      </c>
      <c r="D18" s="3">
        <v>3397663</v>
      </c>
      <c r="E18" s="1">
        <v>4769541</v>
      </c>
      <c r="F18" s="3">
        <v>9173888</v>
      </c>
      <c r="G18" s="3">
        <v>116689239</v>
      </c>
      <c r="H18" s="1">
        <v>30704763</v>
      </c>
      <c r="I18" s="1">
        <v>113509452</v>
      </c>
    </row>
    <row r="20" spans="1:9" x14ac:dyDescent="0.25">
      <c r="A20" s="2"/>
      <c r="B20" s="2">
        <f>SUM(B6,B11)</f>
        <v>10801794727</v>
      </c>
      <c r="C20" s="2">
        <f t="shared" ref="C20:I20" si="3">SUM(C6,C11)</f>
        <v>10424807261</v>
      </c>
      <c r="D20" s="2">
        <f t="shared" si="3"/>
        <v>13394677736</v>
      </c>
      <c r="E20" s="2">
        <f t="shared" si="3"/>
        <v>15469932053</v>
      </c>
      <c r="F20" s="2">
        <f t="shared" si="3"/>
        <v>11914526530</v>
      </c>
      <c r="G20" s="2">
        <f t="shared" si="3"/>
        <v>14147781974</v>
      </c>
      <c r="H20" s="2">
        <f t="shared" si="3"/>
        <v>13837251625</v>
      </c>
      <c r="I20" s="2">
        <f t="shared" si="3"/>
        <v>16724102072</v>
      </c>
    </row>
    <row r="22" spans="1:9" ht="15.75" x14ac:dyDescent="0.25">
      <c r="A22" s="24" t="s">
        <v>68</v>
      </c>
    </row>
    <row r="23" spans="1:9" ht="15.75" x14ac:dyDescent="0.25">
      <c r="A23" s="25" t="s">
        <v>69</v>
      </c>
    </row>
    <row r="24" spans="1:9" x14ac:dyDescent="0.25">
      <c r="A24" s="23" t="s">
        <v>71</v>
      </c>
      <c r="B24" s="2">
        <f>SUM(B25:B26)</f>
        <v>249687190</v>
      </c>
      <c r="C24" s="2">
        <f t="shared" ref="C24:I24" si="4">SUM(C25:C26)</f>
        <v>2049255231</v>
      </c>
      <c r="D24" s="2">
        <f t="shared" si="4"/>
        <v>2134786194</v>
      </c>
      <c r="E24" s="2">
        <f t="shared" si="4"/>
        <v>1949098371</v>
      </c>
      <c r="F24" s="2">
        <f t="shared" si="4"/>
        <v>1894274819</v>
      </c>
      <c r="G24" s="2">
        <f t="shared" si="4"/>
        <v>1863269695</v>
      </c>
      <c r="H24" s="2">
        <f t="shared" si="4"/>
        <v>1604447484</v>
      </c>
      <c r="I24" s="2">
        <f t="shared" si="4"/>
        <v>1357716660</v>
      </c>
    </row>
    <row r="25" spans="1:9" x14ac:dyDescent="0.25">
      <c r="A25" s="3" t="s">
        <v>21</v>
      </c>
      <c r="B25" s="3">
        <v>25732019</v>
      </c>
      <c r="C25" s="3">
        <v>1775743524</v>
      </c>
      <c r="D25" s="3">
        <v>1834199974</v>
      </c>
      <c r="E25" s="3">
        <v>1649846694</v>
      </c>
      <c r="F25" s="3">
        <v>1590368008</v>
      </c>
      <c r="G25" s="1">
        <v>1550071425</v>
      </c>
      <c r="H25" s="1">
        <v>1284076598</v>
      </c>
      <c r="I25" s="1">
        <v>1038924676</v>
      </c>
    </row>
    <row r="26" spans="1:9" x14ac:dyDescent="0.25">
      <c r="A26" s="1" t="s">
        <v>17</v>
      </c>
      <c r="B26" s="1">
        <v>223955171</v>
      </c>
      <c r="C26" s="1">
        <v>273511707</v>
      </c>
      <c r="D26" s="1">
        <v>300586220</v>
      </c>
      <c r="E26" s="1">
        <v>299251677</v>
      </c>
      <c r="F26" s="1">
        <v>303906811</v>
      </c>
      <c r="G26" s="3">
        <v>313198270</v>
      </c>
      <c r="H26" s="1">
        <v>320370886</v>
      </c>
      <c r="I26" s="1">
        <v>318791984</v>
      </c>
    </row>
    <row r="28" spans="1:9" x14ac:dyDescent="0.25">
      <c r="A28" s="23" t="s">
        <v>72</v>
      </c>
      <c r="B28" s="2">
        <f>SUM(B29:B38)</f>
        <v>8454934533</v>
      </c>
      <c r="C28" s="2">
        <f t="shared" ref="C28:I28" si="5">SUM(C29:C38)</f>
        <v>6227156264</v>
      </c>
      <c r="D28" s="2">
        <f t="shared" si="5"/>
        <v>9143944853</v>
      </c>
      <c r="E28" s="2">
        <f t="shared" si="5"/>
        <v>11431741309</v>
      </c>
      <c r="F28" s="2">
        <f t="shared" si="5"/>
        <v>7974337975</v>
      </c>
      <c r="G28" s="2">
        <f t="shared" si="5"/>
        <v>10230777043</v>
      </c>
      <c r="H28" s="2">
        <f t="shared" si="5"/>
        <v>10195053295</v>
      </c>
      <c r="I28" s="2">
        <f t="shared" si="5"/>
        <v>13326712838</v>
      </c>
    </row>
    <row r="29" spans="1:9" x14ac:dyDescent="0.25">
      <c r="A29" s="3" t="s">
        <v>31</v>
      </c>
      <c r="B29" s="3">
        <v>1742770079</v>
      </c>
      <c r="C29" s="3">
        <v>1497867057</v>
      </c>
      <c r="D29" s="3">
        <v>1650131588</v>
      </c>
      <c r="E29" s="3">
        <v>1551984506</v>
      </c>
      <c r="F29" s="3">
        <v>1657636351</v>
      </c>
      <c r="G29" s="3">
        <v>1457951328</v>
      </c>
      <c r="H29" s="1">
        <v>986493746</v>
      </c>
      <c r="I29" s="1">
        <v>3095086050</v>
      </c>
    </row>
    <row r="30" spans="1:9" x14ac:dyDescent="0.25">
      <c r="A30" s="1" t="s">
        <v>22</v>
      </c>
      <c r="B30" s="4">
        <v>4683692217</v>
      </c>
      <c r="C30" s="1">
        <v>2741767286</v>
      </c>
      <c r="D30" s="1">
        <v>4328762657</v>
      </c>
      <c r="E30" s="1">
        <v>5323834649</v>
      </c>
      <c r="F30" s="1">
        <v>5611975936</v>
      </c>
      <c r="G30" s="1">
        <v>7669316365</v>
      </c>
      <c r="H30" s="1">
        <v>8138318388</v>
      </c>
      <c r="I30" s="1">
        <v>9155078129</v>
      </c>
    </row>
    <row r="31" spans="1:9" x14ac:dyDescent="0.25">
      <c r="A31" s="1" t="s">
        <v>32</v>
      </c>
      <c r="B31" s="1">
        <v>25111862</v>
      </c>
      <c r="C31" s="1">
        <v>57242704</v>
      </c>
      <c r="D31" s="1">
        <v>17432873</v>
      </c>
      <c r="E31" s="1">
        <v>21200550</v>
      </c>
      <c r="F31" s="1">
        <v>23845817</v>
      </c>
      <c r="G31" s="1">
        <v>18186448</v>
      </c>
      <c r="H31" s="1">
        <v>21757156</v>
      </c>
      <c r="I31" s="1">
        <v>14128257</v>
      </c>
    </row>
    <row r="32" spans="1:9" x14ac:dyDescent="0.25">
      <c r="A32" s="1" t="s">
        <v>23</v>
      </c>
      <c r="B32" s="1">
        <v>43033050</v>
      </c>
      <c r="C32" s="1">
        <v>22628859</v>
      </c>
      <c r="D32" s="1">
        <v>11927999</v>
      </c>
      <c r="E32" s="1">
        <v>35282776</v>
      </c>
      <c r="F32" s="1">
        <v>8782517</v>
      </c>
      <c r="G32" s="1">
        <v>60171315</v>
      </c>
      <c r="H32" s="1">
        <v>7119889</v>
      </c>
      <c r="I32" s="1">
        <v>14642547</v>
      </c>
    </row>
    <row r="33" spans="1:9" x14ac:dyDescent="0.25">
      <c r="A33" s="1" t="s">
        <v>60</v>
      </c>
      <c r="B33" s="1">
        <v>1436623783</v>
      </c>
      <c r="C33" s="1">
        <v>1159302424</v>
      </c>
      <c r="D33" s="1">
        <v>2618372885</v>
      </c>
      <c r="E33" s="1">
        <v>3980797485</v>
      </c>
      <c r="F33" s="1">
        <v>145926483</v>
      </c>
      <c r="G33" s="1">
        <v>253864946</v>
      </c>
      <c r="H33" s="1">
        <v>441275182</v>
      </c>
      <c r="I33" s="1">
        <v>341092047</v>
      </c>
    </row>
    <row r="34" spans="1:9" x14ac:dyDescent="0.25">
      <c r="A34" s="1" t="s">
        <v>33</v>
      </c>
      <c r="B34" s="1">
        <v>102559890</v>
      </c>
      <c r="C34" s="1">
        <v>299455612</v>
      </c>
      <c r="D34" s="1">
        <v>262816000</v>
      </c>
      <c r="E34" s="1">
        <v>262816000</v>
      </c>
      <c r="F34" s="1">
        <v>262816000</v>
      </c>
      <c r="G34" s="1">
        <v>495416000</v>
      </c>
      <c r="H34" s="1">
        <v>394896000</v>
      </c>
      <c r="I34" s="1">
        <v>394896000</v>
      </c>
    </row>
    <row r="35" spans="1:9" x14ac:dyDescent="0.25">
      <c r="A35" s="1" t="s">
        <v>34</v>
      </c>
      <c r="B35" s="1">
        <v>14371363</v>
      </c>
      <c r="C35" s="1">
        <v>25084271</v>
      </c>
      <c r="D35" s="1">
        <v>29098091</v>
      </c>
      <c r="E35" s="1">
        <v>25648553</v>
      </c>
      <c r="F35" s="1">
        <v>28242151</v>
      </c>
      <c r="G35" s="1">
        <v>30802049</v>
      </c>
      <c r="H35" s="1">
        <v>32455465</v>
      </c>
      <c r="I35" s="1">
        <v>34809023</v>
      </c>
    </row>
    <row r="36" spans="1:9" x14ac:dyDescent="0.25">
      <c r="A36" s="1" t="s">
        <v>35</v>
      </c>
      <c r="B36" s="1">
        <v>349033595</v>
      </c>
      <c r="C36" s="1">
        <v>350786411</v>
      </c>
      <c r="D36" s="1">
        <v>151963545</v>
      </c>
      <c r="E36" s="1">
        <v>153408449</v>
      </c>
      <c r="F36" s="1">
        <v>152630993</v>
      </c>
      <c r="G36" s="1">
        <v>155130993</v>
      </c>
      <c r="H36" s="1">
        <v>72065334</v>
      </c>
      <c r="I36" s="1">
        <v>158325641</v>
      </c>
    </row>
    <row r="37" spans="1:9" x14ac:dyDescent="0.25">
      <c r="A37" s="1" t="s">
        <v>36</v>
      </c>
      <c r="B37" s="1">
        <v>43515589</v>
      </c>
      <c r="C37" s="1">
        <v>49355843</v>
      </c>
      <c r="D37" s="1">
        <v>53799970</v>
      </c>
      <c r="E37" s="1">
        <v>62015052</v>
      </c>
      <c r="F37" s="1">
        <v>74822875</v>
      </c>
      <c r="G37" s="1">
        <v>89243531</v>
      </c>
      <c r="H37" s="1">
        <v>99881624</v>
      </c>
      <c r="I37" s="1">
        <v>117992748</v>
      </c>
    </row>
    <row r="38" spans="1:9" x14ac:dyDescent="0.25">
      <c r="A38" s="1" t="s">
        <v>37</v>
      </c>
      <c r="B38" s="1">
        <v>14223105</v>
      </c>
      <c r="C38" s="1">
        <v>23665797</v>
      </c>
      <c r="D38" s="1">
        <v>19639245</v>
      </c>
      <c r="E38" s="1">
        <v>14753289</v>
      </c>
      <c r="F38" s="1">
        <v>7658852</v>
      </c>
      <c r="G38" s="1">
        <v>694068</v>
      </c>
      <c r="H38" s="1">
        <v>790511</v>
      </c>
      <c r="I38" s="1">
        <v>662396</v>
      </c>
    </row>
    <row r="39" spans="1:9" x14ac:dyDescent="0.25">
      <c r="A39" s="2"/>
      <c r="B39" s="2"/>
      <c r="C39" s="2"/>
      <c r="D39" s="2"/>
      <c r="E39" s="2"/>
      <c r="F39" s="2"/>
    </row>
    <row r="40" spans="1:9" x14ac:dyDescent="0.25">
      <c r="A40" s="2"/>
      <c r="B40" s="2">
        <f>SUM(B24,B28)</f>
        <v>8704621723</v>
      </c>
      <c r="C40" s="2">
        <f t="shared" ref="C40:I40" si="6">SUM(C24,C28)</f>
        <v>8276411495</v>
      </c>
      <c r="D40" s="2">
        <f t="shared" si="6"/>
        <v>11278731047</v>
      </c>
      <c r="E40" s="2">
        <f t="shared" si="6"/>
        <v>13380839680</v>
      </c>
      <c r="F40" s="2">
        <f t="shared" si="6"/>
        <v>9868612794</v>
      </c>
      <c r="G40" s="2">
        <f t="shared" si="6"/>
        <v>12094046738</v>
      </c>
      <c r="H40" s="2">
        <f t="shared" si="6"/>
        <v>11799500779</v>
      </c>
      <c r="I40" s="2">
        <f t="shared" si="6"/>
        <v>14684429498</v>
      </c>
    </row>
    <row r="41" spans="1:9" x14ac:dyDescent="0.25">
      <c r="A41" s="2"/>
      <c r="B41" s="2"/>
      <c r="C41" s="2"/>
      <c r="D41" s="2"/>
      <c r="E41" s="2"/>
      <c r="F41" s="2"/>
    </row>
    <row r="42" spans="1:9" x14ac:dyDescent="0.25">
      <c r="A42" s="23" t="s">
        <v>70</v>
      </c>
      <c r="B42" s="2">
        <f>SUM(B43:B45)</f>
        <v>1967561823</v>
      </c>
      <c r="C42" s="2">
        <f t="shared" ref="C42:G42" si="7">SUM(C43:C45)</f>
        <v>2010529439</v>
      </c>
      <c r="D42" s="2">
        <f t="shared" si="7"/>
        <v>1979222109</v>
      </c>
      <c r="E42" s="2">
        <f t="shared" si="7"/>
        <v>1953997714</v>
      </c>
      <c r="F42" s="2">
        <f t="shared" si="7"/>
        <v>1912214610</v>
      </c>
      <c r="G42" s="2">
        <f t="shared" si="7"/>
        <v>1922698488</v>
      </c>
      <c r="H42" s="2">
        <f>SUM(H43:H45)</f>
        <v>1909200650</v>
      </c>
      <c r="I42" s="2">
        <f>SUM(I43:I45)</f>
        <v>1914471426</v>
      </c>
    </row>
    <row r="43" spans="1:9" x14ac:dyDescent="0.25">
      <c r="A43" s="1" t="s">
        <v>10</v>
      </c>
      <c r="B43" s="1">
        <v>983711000</v>
      </c>
      <c r="C43" s="1">
        <v>983711000</v>
      </c>
      <c r="D43" s="1">
        <v>983711000</v>
      </c>
      <c r="E43" s="1">
        <v>983711000</v>
      </c>
      <c r="F43" s="1">
        <v>983711000</v>
      </c>
      <c r="G43" s="1">
        <v>983711000</v>
      </c>
      <c r="H43" s="1">
        <v>983711000</v>
      </c>
      <c r="I43" s="1">
        <v>983711000</v>
      </c>
    </row>
    <row r="44" spans="1:9" x14ac:dyDescent="0.25">
      <c r="A44" s="1" t="s">
        <v>24</v>
      </c>
      <c r="B44" s="1">
        <v>433930746</v>
      </c>
      <c r="C44" s="1">
        <v>433930746</v>
      </c>
      <c r="D44" s="1">
        <v>433930746</v>
      </c>
      <c r="E44" s="1">
        <v>433930746</v>
      </c>
      <c r="F44" s="1">
        <v>433930746</v>
      </c>
      <c r="G44" s="1">
        <v>433930746</v>
      </c>
      <c r="H44" s="1">
        <v>433930746</v>
      </c>
      <c r="I44" s="1">
        <v>433930746</v>
      </c>
    </row>
    <row r="45" spans="1:9" x14ac:dyDescent="0.25">
      <c r="A45" s="1" t="s">
        <v>16</v>
      </c>
      <c r="B45" s="1">
        <v>549920077</v>
      </c>
      <c r="C45" s="1">
        <v>592887693</v>
      </c>
      <c r="D45" s="1">
        <v>561580363</v>
      </c>
      <c r="E45" s="1">
        <v>536355968</v>
      </c>
      <c r="F45" s="1">
        <v>494572864</v>
      </c>
      <c r="G45" s="1">
        <v>505056742</v>
      </c>
      <c r="H45" s="1">
        <v>491558904</v>
      </c>
      <c r="I45" s="1">
        <v>496829680</v>
      </c>
    </row>
    <row r="47" spans="1:9" x14ac:dyDescent="0.25">
      <c r="A47" s="23" t="s">
        <v>73</v>
      </c>
      <c r="B47" s="1">
        <v>129611181</v>
      </c>
      <c r="C47" s="1">
        <v>137866327</v>
      </c>
      <c r="D47" s="1">
        <v>136724580</v>
      </c>
      <c r="E47" s="1">
        <v>135094659</v>
      </c>
      <c r="F47" s="1">
        <v>133699126</v>
      </c>
      <c r="G47" s="1">
        <v>131036748</v>
      </c>
      <c r="H47" s="1">
        <v>128550196</v>
      </c>
      <c r="I47" s="1">
        <v>125201984</v>
      </c>
    </row>
    <row r="48" spans="1:9" x14ac:dyDescent="0.25">
      <c r="A48" s="2"/>
      <c r="B48" s="2">
        <f>B42+B47</f>
        <v>2097173004</v>
      </c>
      <c r="C48" s="2">
        <f t="shared" ref="C48:G48" si="8">C42+C47</f>
        <v>2148395766</v>
      </c>
      <c r="D48" s="2">
        <f t="shared" si="8"/>
        <v>2115946689</v>
      </c>
      <c r="E48" s="2">
        <f t="shared" si="8"/>
        <v>2089092373</v>
      </c>
      <c r="F48" s="2">
        <f t="shared" si="8"/>
        <v>2045913736</v>
      </c>
      <c r="G48" s="2">
        <f t="shared" si="8"/>
        <v>2053735236</v>
      </c>
      <c r="H48" s="2">
        <f>H42+H47</f>
        <v>2037750846</v>
      </c>
      <c r="I48" s="2">
        <f>I42+I47</f>
        <v>2039673410</v>
      </c>
    </row>
    <row r="50" spans="1:9" x14ac:dyDescent="0.25">
      <c r="A50" s="2"/>
      <c r="B50" s="2">
        <f t="shared" ref="B50:I50" si="9">SUM(B40,B48)</f>
        <v>10801794727</v>
      </c>
      <c r="C50" s="2">
        <f t="shared" si="9"/>
        <v>10424807261</v>
      </c>
      <c r="D50" s="2">
        <f t="shared" si="9"/>
        <v>13394677736</v>
      </c>
      <c r="E50" s="2">
        <f t="shared" si="9"/>
        <v>15469932053</v>
      </c>
      <c r="F50" s="2">
        <f t="shared" si="9"/>
        <v>11914526530</v>
      </c>
      <c r="G50" s="2">
        <f t="shared" si="9"/>
        <v>14147781974</v>
      </c>
      <c r="H50" s="2">
        <f t="shared" si="9"/>
        <v>13837251625</v>
      </c>
      <c r="I50" s="2">
        <f t="shared" si="9"/>
        <v>16724102908</v>
      </c>
    </row>
    <row r="52" spans="1:9" s="7" customFormat="1" x14ac:dyDescent="0.25">
      <c r="A52" s="26" t="s">
        <v>74</v>
      </c>
      <c r="B52" s="6">
        <f t="shared" ref="B52:I52" si="10">B42/(B43/10)</f>
        <v>20.001421382906159</v>
      </c>
      <c r="C52" s="6">
        <f t="shared" si="10"/>
        <v>20.438212432309896</v>
      </c>
      <c r="D52" s="6">
        <f t="shared" si="10"/>
        <v>20.119955037607589</v>
      </c>
      <c r="E52" s="6">
        <f t="shared" si="10"/>
        <v>19.863534249388287</v>
      </c>
      <c r="F52" s="6">
        <f t="shared" si="10"/>
        <v>19.438784460070082</v>
      </c>
      <c r="G52" s="6">
        <f t="shared" si="10"/>
        <v>19.545359236605059</v>
      </c>
      <c r="H52" s="6">
        <f t="shared" si="10"/>
        <v>19.408145786719881</v>
      </c>
      <c r="I52" s="6">
        <f t="shared" si="10"/>
        <v>19.461726320026919</v>
      </c>
    </row>
    <row r="53" spans="1:9" x14ac:dyDescent="0.25">
      <c r="A53" s="26" t="s">
        <v>75</v>
      </c>
      <c r="B53" s="1">
        <f>B43/10</f>
        <v>98371100</v>
      </c>
      <c r="C53" s="1">
        <f t="shared" ref="C53:I53" si="11">C43/10</f>
        <v>98371100</v>
      </c>
      <c r="D53" s="1">
        <f t="shared" si="11"/>
        <v>98371100</v>
      </c>
      <c r="E53" s="1">
        <f t="shared" si="11"/>
        <v>98371100</v>
      </c>
      <c r="F53" s="1">
        <f t="shared" si="11"/>
        <v>98371100</v>
      </c>
      <c r="G53" s="1">
        <f t="shared" si="11"/>
        <v>98371100</v>
      </c>
      <c r="H53" s="1">
        <f t="shared" si="11"/>
        <v>98371100</v>
      </c>
      <c r="I53" s="1">
        <f t="shared" si="11"/>
        <v>98371100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3"/>
  <sheetViews>
    <sheetView workbookViewId="0">
      <pane xSplit="1" ySplit="4" topLeftCell="B17" activePane="bottomRight" state="frozen"/>
      <selection pane="topRight" activeCell="B1" sqref="B1"/>
      <selection pane="bottomLeft" activeCell="A6" sqref="A6"/>
      <selection pane="bottomRight" activeCell="I31" sqref="I31"/>
    </sheetView>
  </sheetViews>
  <sheetFormatPr defaultRowHeight="15" x14ac:dyDescent="0.25"/>
  <cols>
    <col min="1" max="1" width="46.5703125" style="1" customWidth="1"/>
    <col min="2" max="4" width="14.5703125" style="1" bestFit="1" customWidth="1"/>
    <col min="5" max="5" width="15.42578125" style="1" bestFit="1" customWidth="1"/>
    <col min="6" max="9" width="14.5703125" style="1" bestFit="1" customWidth="1"/>
    <col min="10" max="16384" width="9.140625" style="1"/>
  </cols>
  <sheetData>
    <row r="1" spans="1:9" x14ac:dyDescent="0.25">
      <c r="A1" s="20" t="s">
        <v>66</v>
      </c>
    </row>
    <row r="2" spans="1:9" x14ac:dyDescent="0.25">
      <c r="A2" s="20" t="s">
        <v>85</v>
      </c>
    </row>
    <row r="3" spans="1:9" x14ac:dyDescent="0.25">
      <c r="A3" s="20" t="s">
        <v>65</v>
      </c>
    </row>
    <row r="4" spans="1:9" s="5" customFormat="1" x14ac:dyDescent="0.25">
      <c r="A4"/>
      <c r="B4" s="21">
        <v>2012</v>
      </c>
      <c r="C4" s="21">
        <v>2013</v>
      </c>
      <c r="D4" s="21">
        <v>2014</v>
      </c>
      <c r="E4" s="21">
        <v>2015</v>
      </c>
      <c r="F4" s="21">
        <v>2016</v>
      </c>
      <c r="G4" s="21">
        <v>2017</v>
      </c>
      <c r="H4" s="21">
        <v>2018</v>
      </c>
      <c r="I4" s="21">
        <v>2019</v>
      </c>
    </row>
    <row r="5" spans="1:9" x14ac:dyDescent="0.25">
      <c r="A5" s="26" t="s">
        <v>76</v>
      </c>
      <c r="B5" s="1">
        <v>3702374435</v>
      </c>
      <c r="C5" s="1">
        <v>3777715090</v>
      </c>
      <c r="D5" s="1">
        <v>3354656471</v>
      </c>
      <c r="E5" s="1">
        <v>4194127414</v>
      </c>
      <c r="F5" s="1">
        <v>2836000112</v>
      </c>
      <c r="G5" s="1">
        <v>2450608401</v>
      </c>
      <c r="H5" s="1">
        <v>3806743594</v>
      </c>
      <c r="I5" s="1">
        <v>5170820290</v>
      </c>
    </row>
    <row r="6" spans="1:9" x14ac:dyDescent="0.25">
      <c r="A6" t="s">
        <v>6</v>
      </c>
      <c r="B6" s="8">
        <v>2990150440</v>
      </c>
      <c r="C6" s="8">
        <v>3189707547</v>
      </c>
      <c r="D6" s="8">
        <v>2908474969</v>
      </c>
      <c r="E6" s="8">
        <v>3782784896</v>
      </c>
      <c r="F6" s="8">
        <v>2529509680</v>
      </c>
      <c r="G6" s="8">
        <v>2122960065</v>
      </c>
      <c r="H6" s="8">
        <v>3224827930</v>
      </c>
      <c r="I6" s="8">
        <v>4365057674</v>
      </c>
    </row>
    <row r="7" spans="1:9" x14ac:dyDescent="0.25">
      <c r="A7" s="26" t="s">
        <v>4</v>
      </c>
      <c r="B7" s="2">
        <f>B5-B6</f>
        <v>712223995</v>
      </c>
      <c r="C7" s="2">
        <f t="shared" ref="C7:I7" si="0">C5-C6</f>
        <v>588007543</v>
      </c>
      <c r="D7" s="2">
        <f t="shared" si="0"/>
        <v>446181502</v>
      </c>
      <c r="E7" s="2">
        <f t="shared" si="0"/>
        <v>411342518</v>
      </c>
      <c r="F7" s="2">
        <f t="shared" si="0"/>
        <v>306490432</v>
      </c>
      <c r="G7" s="2">
        <f t="shared" si="0"/>
        <v>327648336</v>
      </c>
      <c r="H7" s="2">
        <f t="shared" si="0"/>
        <v>581915664</v>
      </c>
      <c r="I7" s="2">
        <f t="shared" si="0"/>
        <v>805762616</v>
      </c>
    </row>
    <row r="8" spans="1:9" x14ac:dyDescent="0.25">
      <c r="A8" s="21"/>
      <c r="B8" s="2"/>
      <c r="C8" s="2"/>
      <c r="D8" s="2"/>
      <c r="E8" s="2"/>
      <c r="F8" s="2"/>
    </row>
    <row r="9" spans="1:9" x14ac:dyDescent="0.25">
      <c r="A9" s="26" t="s">
        <v>77</v>
      </c>
      <c r="B9" s="9">
        <f>SUM(B10:B11)</f>
        <v>56144832</v>
      </c>
      <c r="C9" s="9">
        <f t="shared" ref="C9:F9" si="1">SUM(C10:C11)</f>
        <v>51147839</v>
      </c>
      <c r="D9" s="9">
        <f t="shared" si="1"/>
        <v>48468556</v>
      </c>
      <c r="E9" s="9">
        <f t="shared" si="1"/>
        <v>81277939</v>
      </c>
      <c r="F9" s="9">
        <f t="shared" si="1"/>
        <v>52471425</v>
      </c>
      <c r="G9" s="9">
        <f>SUM(G10:G11)</f>
        <v>60180574</v>
      </c>
      <c r="H9" s="9">
        <f>SUM(H10:H11)</f>
        <v>59441469</v>
      </c>
      <c r="I9" s="9">
        <f>SUM(I10:I11)</f>
        <v>52685259</v>
      </c>
    </row>
    <row r="10" spans="1:9" x14ac:dyDescent="0.25">
      <c r="A10" s="3" t="s">
        <v>19</v>
      </c>
      <c r="B10" s="3">
        <v>53757372</v>
      </c>
      <c r="C10" s="3">
        <v>45962219</v>
      </c>
      <c r="D10" s="3">
        <v>45268157</v>
      </c>
      <c r="E10" s="3">
        <v>11388684</v>
      </c>
      <c r="F10" s="3">
        <v>1968588</v>
      </c>
      <c r="G10" s="1">
        <v>56788530</v>
      </c>
      <c r="H10" s="1">
        <v>860950</v>
      </c>
      <c r="I10" s="1">
        <v>539031</v>
      </c>
    </row>
    <row r="11" spans="1:9" x14ac:dyDescent="0.25">
      <c r="A11" s="3" t="s">
        <v>18</v>
      </c>
      <c r="B11" s="3">
        <v>2387460</v>
      </c>
      <c r="C11" s="3">
        <v>5185620</v>
      </c>
      <c r="D11" s="3">
        <v>3200399</v>
      </c>
      <c r="E11" s="3">
        <v>69889255</v>
      </c>
      <c r="F11" s="3">
        <v>50502837</v>
      </c>
      <c r="G11" s="1">
        <v>3392044</v>
      </c>
      <c r="H11" s="1">
        <v>58580519</v>
      </c>
      <c r="I11" s="1">
        <v>52146228</v>
      </c>
    </row>
    <row r="12" spans="1:9" x14ac:dyDescent="0.25">
      <c r="A12" s="3"/>
      <c r="B12" s="3"/>
      <c r="C12" s="3"/>
      <c r="D12" s="3"/>
      <c r="E12" s="3"/>
      <c r="F12" s="3"/>
    </row>
    <row r="13" spans="1:9" x14ac:dyDescent="0.25">
      <c r="A13" s="26" t="s">
        <v>5</v>
      </c>
      <c r="B13" s="2">
        <f>B7-B9</f>
        <v>656079163</v>
      </c>
      <c r="C13" s="2">
        <f t="shared" ref="C13:I13" si="2">C7-C9</f>
        <v>536859704</v>
      </c>
      <c r="D13" s="2">
        <f t="shared" si="2"/>
        <v>397712946</v>
      </c>
      <c r="E13" s="2">
        <f t="shared" si="2"/>
        <v>330064579</v>
      </c>
      <c r="F13" s="2">
        <f t="shared" si="2"/>
        <v>254019007</v>
      </c>
      <c r="G13" s="2">
        <f t="shared" si="2"/>
        <v>267467762</v>
      </c>
      <c r="H13" s="2">
        <f t="shared" si="2"/>
        <v>522474195</v>
      </c>
      <c r="I13" s="2">
        <f t="shared" si="2"/>
        <v>753077357</v>
      </c>
    </row>
    <row r="14" spans="1:9" x14ac:dyDescent="0.25">
      <c r="A14" s="27" t="s">
        <v>78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3" t="s">
        <v>14</v>
      </c>
      <c r="B15" s="3">
        <v>238444805</v>
      </c>
      <c r="C15" s="3">
        <v>299682451</v>
      </c>
      <c r="D15" s="3">
        <v>266228046</v>
      </c>
      <c r="E15" s="10">
        <v>223941718</v>
      </c>
      <c r="F15" s="10">
        <v>147715455</v>
      </c>
      <c r="G15" s="1">
        <v>151863354</v>
      </c>
      <c r="H15" s="1">
        <v>345058877</v>
      </c>
      <c r="I15" s="1">
        <v>408141116</v>
      </c>
    </row>
    <row r="16" spans="1:9" x14ac:dyDescent="0.25">
      <c r="A16" s="3" t="s">
        <v>38</v>
      </c>
      <c r="B16" s="3">
        <v>717183</v>
      </c>
      <c r="C16" s="3">
        <v>50800</v>
      </c>
      <c r="D16" s="3">
        <v>0</v>
      </c>
      <c r="E16" s="3">
        <v>0</v>
      </c>
      <c r="F16" s="3">
        <v>0</v>
      </c>
      <c r="H16" s="1">
        <v>833</v>
      </c>
      <c r="I16" s="1">
        <v>833</v>
      </c>
    </row>
    <row r="17" spans="1:9" x14ac:dyDescent="0.25">
      <c r="A17" s="3" t="s">
        <v>50</v>
      </c>
      <c r="B17" s="3">
        <v>0</v>
      </c>
      <c r="C17" s="3">
        <v>0</v>
      </c>
      <c r="D17" s="3">
        <v>0</v>
      </c>
      <c r="E17" s="10">
        <v>1386220</v>
      </c>
      <c r="F17" s="10">
        <v>648934</v>
      </c>
      <c r="G17" s="1">
        <v>828345</v>
      </c>
    </row>
    <row r="18" spans="1:9" x14ac:dyDescent="0.25">
      <c r="A18" s="3" t="s">
        <v>25</v>
      </c>
      <c r="B18" s="3">
        <v>71514934</v>
      </c>
      <c r="C18" s="3">
        <v>49727831</v>
      </c>
      <c r="D18" s="3">
        <v>13986844</v>
      </c>
      <c r="E18" s="10">
        <v>23690334</v>
      </c>
      <c r="F18" s="10">
        <v>10695659</v>
      </c>
      <c r="G18" s="1">
        <v>8228077</v>
      </c>
      <c r="H18" s="1">
        <v>8075635</v>
      </c>
      <c r="I18" s="1">
        <v>8592979</v>
      </c>
    </row>
    <row r="19" spans="1:9" x14ac:dyDescent="0.25">
      <c r="A19" s="3"/>
      <c r="B19" s="3"/>
      <c r="C19" s="3"/>
      <c r="D19" s="3"/>
      <c r="E19" s="10"/>
      <c r="F19" s="10"/>
    </row>
    <row r="20" spans="1:9" x14ac:dyDescent="0.25">
      <c r="A20" s="26" t="s">
        <v>79</v>
      </c>
      <c r="B20" s="2">
        <f>B13-B15+B17+B18+B16</f>
        <v>489866475</v>
      </c>
      <c r="C20" s="2">
        <f t="shared" ref="C20:I20" si="3">C13-C15+C17+C18+C16</f>
        <v>286955884</v>
      </c>
      <c r="D20" s="2">
        <f t="shared" si="3"/>
        <v>145471744</v>
      </c>
      <c r="E20" s="2">
        <f t="shared" si="3"/>
        <v>131199415</v>
      </c>
      <c r="F20" s="2">
        <f t="shared" si="3"/>
        <v>117648145</v>
      </c>
      <c r="G20" s="2">
        <f t="shared" si="3"/>
        <v>124660830</v>
      </c>
      <c r="H20" s="2">
        <f t="shared" si="3"/>
        <v>185491786</v>
      </c>
      <c r="I20" s="2">
        <f t="shared" si="3"/>
        <v>353530053</v>
      </c>
    </row>
    <row r="21" spans="1:9" x14ac:dyDescent="0.25">
      <c r="A21" t="s">
        <v>26</v>
      </c>
      <c r="B21" s="3">
        <v>22015459</v>
      </c>
      <c r="C21" s="3">
        <v>13465563</v>
      </c>
      <c r="D21" s="3">
        <v>7463878</v>
      </c>
      <c r="E21" s="10">
        <v>6831624</v>
      </c>
      <c r="F21" s="10">
        <v>6114998</v>
      </c>
      <c r="G21" s="1">
        <v>6676771</v>
      </c>
      <c r="H21" s="1">
        <v>9689015</v>
      </c>
      <c r="I21" s="1">
        <v>18234677</v>
      </c>
    </row>
    <row r="22" spans="1:9" x14ac:dyDescent="0.25">
      <c r="A22" s="26" t="s">
        <v>80</v>
      </c>
      <c r="B22" s="2">
        <f>B20-B21</f>
        <v>467851016</v>
      </c>
      <c r="C22" s="2">
        <f t="shared" ref="C22:G22" si="4">C20-C21</f>
        <v>273490321</v>
      </c>
      <c r="D22" s="2">
        <f t="shared" si="4"/>
        <v>138007866</v>
      </c>
      <c r="E22" s="2">
        <f t="shared" si="4"/>
        <v>124367791</v>
      </c>
      <c r="F22" s="2">
        <f t="shared" si="4"/>
        <v>111533147</v>
      </c>
      <c r="G22" s="2">
        <f t="shared" si="4"/>
        <v>117984059</v>
      </c>
      <c r="H22" s="2">
        <f t="shared" ref="H22:I22" si="5">H20-H21</f>
        <v>175802771</v>
      </c>
      <c r="I22" s="2">
        <f t="shared" si="5"/>
        <v>335295376</v>
      </c>
    </row>
    <row r="23" spans="1:9" x14ac:dyDescent="0.25">
      <c r="A23" s="23" t="s">
        <v>81</v>
      </c>
      <c r="B23" s="11">
        <f>SUM(B24:B26)</f>
        <v>132707040</v>
      </c>
      <c r="C23" s="11">
        <f t="shared" ref="C23:G23" si="6">SUM(C24:C26)</f>
        <v>77398009</v>
      </c>
      <c r="D23" s="11">
        <f t="shared" si="6"/>
        <v>42574513</v>
      </c>
      <c r="E23" s="11">
        <f t="shared" si="6"/>
        <v>3665457</v>
      </c>
      <c r="F23" s="11">
        <f t="shared" si="6"/>
        <v>7155134</v>
      </c>
      <c r="G23" s="11">
        <f t="shared" si="6"/>
        <v>11791459</v>
      </c>
      <c r="H23" s="11">
        <f t="shared" ref="H23:I23" si="7">SUM(H24:H26)</f>
        <v>-55070802</v>
      </c>
      <c r="I23" s="11">
        <f t="shared" si="7"/>
        <v>-235002548</v>
      </c>
    </row>
    <row r="24" spans="1:9" x14ac:dyDescent="0.25">
      <c r="A24" s="3" t="s">
        <v>27</v>
      </c>
      <c r="B24" s="10">
        <v>128889811</v>
      </c>
      <c r="C24" s="3">
        <v>27841473</v>
      </c>
      <c r="D24" s="10">
        <v>15500000</v>
      </c>
      <c r="E24" s="10">
        <v>5000000</v>
      </c>
      <c r="F24" s="3">
        <v>2500000</v>
      </c>
      <c r="G24" s="3">
        <v>2500000</v>
      </c>
      <c r="H24" s="3">
        <v>-47898186</v>
      </c>
      <c r="I24" s="3">
        <v>-93760307</v>
      </c>
    </row>
    <row r="25" spans="1:9" x14ac:dyDescent="0.25">
      <c r="A25" s="3" t="s">
        <v>99</v>
      </c>
      <c r="B25" s="10"/>
      <c r="C25" s="3"/>
      <c r="D25" s="10"/>
      <c r="E25" s="10"/>
      <c r="F25" s="3"/>
      <c r="G25" s="3"/>
      <c r="H25" s="3"/>
      <c r="I25" s="3">
        <v>-142821143</v>
      </c>
    </row>
    <row r="26" spans="1:9" x14ac:dyDescent="0.25">
      <c r="A26" s="3" t="s">
        <v>28</v>
      </c>
      <c r="B26" s="10">
        <v>3817229</v>
      </c>
      <c r="C26" s="3">
        <v>49556536</v>
      </c>
      <c r="D26" s="10">
        <v>27074513</v>
      </c>
      <c r="E26" s="10">
        <v>-1334543</v>
      </c>
      <c r="F26" s="3">
        <v>4655134</v>
      </c>
      <c r="G26" s="1">
        <v>9291459</v>
      </c>
      <c r="H26" s="1">
        <v>-7172616</v>
      </c>
      <c r="I26" s="1">
        <v>1578902</v>
      </c>
    </row>
    <row r="27" spans="1:9" x14ac:dyDescent="0.25">
      <c r="A27" s="26" t="s">
        <v>82</v>
      </c>
      <c r="B27" s="12">
        <f>B22-B23</f>
        <v>335143976</v>
      </c>
      <c r="C27" s="12">
        <f t="shared" ref="C27:G27" si="8">C22-C23</f>
        <v>196092312</v>
      </c>
      <c r="D27" s="12">
        <f t="shared" si="8"/>
        <v>95433353</v>
      </c>
      <c r="E27" s="12">
        <f t="shared" si="8"/>
        <v>120702334</v>
      </c>
      <c r="F27" s="12">
        <f t="shared" si="8"/>
        <v>104378013</v>
      </c>
      <c r="G27" s="12">
        <f t="shared" si="8"/>
        <v>106192600</v>
      </c>
      <c r="H27" s="12">
        <f>H22+H23</f>
        <v>120731969</v>
      </c>
      <c r="I27" s="12">
        <f>I22+I23</f>
        <v>100292828</v>
      </c>
    </row>
    <row r="28" spans="1:9" x14ac:dyDescent="0.25">
      <c r="A28" s="21"/>
      <c r="B28" s="11"/>
      <c r="C28" s="11"/>
      <c r="D28" s="11"/>
      <c r="E28" s="11"/>
      <c r="F28" s="11"/>
      <c r="G28" s="11"/>
      <c r="H28" s="11"/>
      <c r="I28" s="11"/>
    </row>
    <row r="29" spans="1:9" s="7" customFormat="1" x14ac:dyDescent="0.25">
      <c r="A29" s="26" t="s">
        <v>83</v>
      </c>
      <c r="B29" s="14">
        <f>B27/('1'!B43/10)</f>
        <v>3.4069353295835869</v>
      </c>
      <c r="C29" s="14">
        <f>C27/('1'!C43/10)</f>
        <v>1.9933935068327995</v>
      </c>
      <c r="D29" s="14">
        <f>D27/('1'!D43/10)</f>
        <v>0.97013607655093825</v>
      </c>
      <c r="E29" s="14">
        <f>E27/('1'!E43/10)</f>
        <v>1.2270101076434035</v>
      </c>
      <c r="F29" s="14">
        <f>F27/('1'!F43/10)</f>
        <v>1.0610637982090267</v>
      </c>
      <c r="G29" s="14">
        <f>G27/('1'!G43/10)</f>
        <v>1.0795101406815619</v>
      </c>
      <c r="H29" s="14">
        <f>H27/('1'!H43/10)</f>
        <v>1.2273113648215788</v>
      </c>
      <c r="I29" s="14">
        <f>I27/('1'!I43/10)</f>
        <v>1.0195354936561654</v>
      </c>
    </row>
    <row r="30" spans="1:9" x14ac:dyDescent="0.25">
      <c r="A30" s="27" t="s">
        <v>84</v>
      </c>
      <c r="B30" s="1">
        <f>'1'!B43/10</f>
        <v>98371100</v>
      </c>
      <c r="C30" s="1">
        <f>'1'!C43/10</f>
        <v>98371100</v>
      </c>
      <c r="D30" s="1">
        <f>'1'!D43/10</f>
        <v>98371100</v>
      </c>
      <c r="E30" s="1">
        <f>'1'!E43/10</f>
        <v>98371100</v>
      </c>
      <c r="F30" s="1">
        <f>'1'!F43/10</f>
        <v>98371100</v>
      </c>
      <c r="G30" s="1">
        <f>'1'!G43/10</f>
        <v>98371100</v>
      </c>
      <c r="H30" s="1">
        <f>'1'!H43/10</f>
        <v>98371100</v>
      </c>
      <c r="I30" s="1">
        <f>'1'!I43/10</f>
        <v>98371100</v>
      </c>
    </row>
    <row r="53" spans="1:2" x14ac:dyDescent="0.25">
      <c r="A53" s="13"/>
      <c r="B53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42"/>
  <sheetViews>
    <sheetView tabSelected="1" workbookViewId="0">
      <pane xSplit="1" ySplit="4" topLeftCell="B27" activePane="bottomRight" state="frozen"/>
      <selection pane="topRight" activeCell="B1" sqref="B1"/>
      <selection pane="bottomLeft" activeCell="A6" sqref="A6"/>
      <selection pane="bottomRight" activeCell="C45" sqref="C45"/>
    </sheetView>
  </sheetViews>
  <sheetFormatPr defaultRowHeight="15" x14ac:dyDescent="0.25"/>
  <cols>
    <col min="1" max="1" width="38.85546875" style="1" customWidth="1"/>
    <col min="2" max="9" width="15" style="1" bestFit="1" customWidth="1"/>
    <col min="10" max="16384" width="9.140625" style="1"/>
  </cols>
  <sheetData>
    <row r="1" spans="1:9" x14ac:dyDescent="0.25">
      <c r="A1" s="20" t="s">
        <v>66</v>
      </c>
    </row>
    <row r="2" spans="1:9" x14ac:dyDescent="0.25">
      <c r="A2" s="20" t="s">
        <v>86</v>
      </c>
    </row>
    <row r="3" spans="1:9" x14ac:dyDescent="0.25">
      <c r="A3" s="20" t="s">
        <v>65</v>
      </c>
    </row>
    <row r="4" spans="1:9" s="5" customFormat="1" x14ac:dyDescent="0.25">
      <c r="A4"/>
      <c r="B4" s="21">
        <v>2012</v>
      </c>
      <c r="C4" s="21">
        <v>2013</v>
      </c>
      <c r="D4" s="21">
        <v>2014</v>
      </c>
      <c r="E4" s="21">
        <v>2015</v>
      </c>
      <c r="F4" s="21">
        <v>2016</v>
      </c>
      <c r="G4" s="21">
        <v>2017</v>
      </c>
      <c r="H4" s="21">
        <v>2018</v>
      </c>
      <c r="I4" s="21">
        <v>2019</v>
      </c>
    </row>
    <row r="5" spans="1:9" x14ac:dyDescent="0.25">
      <c r="A5" s="26" t="s">
        <v>87</v>
      </c>
    </row>
    <row r="6" spans="1:9" x14ac:dyDescent="0.25">
      <c r="A6" s="1" t="s">
        <v>61</v>
      </c>
      <c r="B6" s="1">
        <v>2642452351</v>
      </c>
      <c r="C6" s="1">
        <v>3567742414</v>
      </c>
      <c r="D6" s="1">
        <v>3494243635</v>
      </c>
      <c r="E6" s="1">
        <v>2890617436</v>
      </c>
      <c r="F6" s="1">
        <v>3209565550</v>
      </c>
      <c r="G6" s="1">
        <v>2360630693</v>
      </c>
      <c r="H6" s="1">
        <v>4178698644</v>
      </c>
      <c r="I6" s="1">
        <v>3273312600</v>
      </c>
    </row>
    <row r="7" spans="1:9" x14ac:dyDescent="0.25">
      <c r="A7" s="3" t="s">
        <v>62</v>
      </c>
      <c r="B7" s="1">
        <v>65491387</v>
      </c>
      <c r="C7" s="1">
        <v>73390688</v>
      </c>
      <c r="D7" s="1">
        <v>13986844</v>
      </c>
      <c r="E7" s="1">
        <v>0</v>
      </c>
      <c r="G7" s="1">
        <v>-85319103</v>
      </c>
      <c r="H7" s="1">
        <v>-1182126812</v>
      </c>
      <c r="I7" s="1">
        <v>-962308316</v>
      </c>
    </row>
    <row r="8" spans="1:9" x14ac:dyDescent="0.25">
      <c r="A8" s="3" t="s">
        <v>15</v>
      </c>
      <c r="B8" s="1">
        <v>-1251988366</v>
      </c>
      <c r="C8" s="1">
        <v>-971689560</v>
      </c>
      <c r="D8" s="1">
        <v>-2674239218</v>
      </c>
      <c r="E8" s="1">
        <v>-4647392456</v>
      </c>
      <c r="F8" s="1">
        <v>-2370420685</v>
      </c>
      <c r="G8" s="1">
        <f>-3841864924-102452583</f>
        <v>-3944317507</v>
      </c>
      <c r="H8" s="1">
        <v>-2928853249</v>
      </c>
      <c r="I8" s="1">
        <v>-2278462024</v>
      </c>
    </row>
    <row r="9" spans="1:9" x14ac:dyDescent="0.25">
      <c r="A9" s="3" t="s">
        <v>39</v>
      </c>
      <c r="B9" s="1">
        <v>-12981266</v>
      </c>
      <c r="C9" s="1">
        <v>-13693235</v>
      </c>
      <c r="D9" s="1">
        <v>-8955267</v>
      </c>
      <c r="E9" s="1">
        <v>-6034825</v>
      </c>
      <c r="F9" s="1">
        <v>-5860981</v>
      </c>
      <c r="G9" s="1">
        <v>-5284536</v>
      </c>
      <c r="H9" s="1">
        <v>-5738733</v>
      </c>
      <c r="I9" s="1">
        <v>-7609221</v>
      </c>
    </row>
    <row r="10" spans="1:9" x14ac:dyDescent="0.25">
      <c r="A10" s="3" t="s">
        <v>40</v>
      </c>
      <c r="B10" s="1">
        <v>-231147609</v>
      </c>
      <c r="C10" s="1">
        <v>-293614525</v>
      </c>
      <c r="D10" s="1">
        <v>-260292530</v>
      </c>
      <c r="E10" s="1">
        <v>0</v>
      </c>
      <c r="F10" s="1">
        <v>-17844202</v>
      </c>
    </row>
    <row r="11" spans="1:9" x14ac:dyDescent="0.25">
      <c r="A11" s="3" t="s">
        <v>41</v>
      </c>
      <c r="B11" s="1">
        <v>-439221251</v>
      </c>
      <c r="C11" s="1">
        <v>-2080922400</v>
      </c>
      <c r="D11" s="1">
        <v>0</v>
      </c>
      <c r="E11" s="1">
        <v>0</v>
      </c>
    </row>
    <row r="12" spans="1:9" x14ac:dyDescent="0.25">
      <c r="A12" s="3" t="s">
        <v>64</v>
      </c>
      <c r="H12" s="1">
        <v>143193039</v>
      </c>
      <c r="I12" s="1">
        <v>131149918</v>
      </c>
    </row>
    <row r="13" spans="1:9" x14ac:dyDescent="0.25">
      <c r="A13" s="3" t="s">
        <v>42</v>
      </c>
      <c r="B13" s="1">
        <v>-32977234</v>
      </c>
      <c r="C13" s="1">
        <v>-9220835</v>
      </c>
      <c r="D13" s="1">
        <v>0</v>
      </c>
      <c r="E13" s="1">
        <v>0</v>
      </c>
      <c r="H13" s="1">
        <v>-90379139</v>
      </c>
    </row>
    <row r="14" spans="1:9" x14ac:dyDescent="0.25">
      <c r="A14" s="3" t="s">
        <v>43</v>
      </c>
      <c r="B14" s="1">
        <v>-2388627</v>
      </c>
      <c r="C14" s="1">
        <v>0</v>
      </c>
      <c r="D14" s="1">
        <v>0</v>
      </c>
      <c r="E14" s="1">
        <v>0</v>
      </c>
    </row>
    <row r="15" spans="1:9" x14ac:dyDescent="0.25">
      <c r="A15" s="3" t="s">
        <v>20</v>
      </c>
      <c r="B15" s="1">
        <v>-84904890</v>
      </c>
      <c r="C15" s="1">
        <v>-191684187</v>
      </c>
      <c r="D15" s="1">
        <v>-174700272</v>
      </c>
      <c r="E15" s="1">
        <v>-152154808</v>
      </c>
      <c r="F15" s="1">
        <v>-136321454</v>
      </c>
      <c r="G15" s="1">
        <v>-134499330</v>
      </c>
      <c r="I15" s="1">
        <v>-106432645</v>
      </c>
    </row>
    <row r="16" spans="1:9" ht="15.75" x14ac:dyDescent="0.25">
      <c r="A16" s="28"/>
      <c r="B16" s="15">
        <f>SUM(B6:B15)</f>
        <v>652334495</v>
      </c>
      <c r="C16" s="15">
        <f t="shared" ref="C16:I16" si="0">SUM(C6:C15)</f>
        <v>80308360</v>
      </c>
      <c r="D16" s="15">
        <f t="shared" si="0"/>
        <v>390043192</v>
      </c>
      <c r="E16" s="15">
        <f t="shared" si="0"/>
        <v>-1914964653</v>
      </c>
      <c r="F16" s="15">
        <f>SUM(F6:F15)</f>
        <v>679118228</v>
      </c>
      <c r="G16" s="15">
        <f t="shared" si="0"/>
        <v>-1808789783</v>
      </c>
      <c r="H16" s="15">
        <f t="shared" si="0"/>
        <v>114793750</v>
      </c>
      <c r="I16" s="15">
        <f t="shared" si="0"/>
        <v>49650312</v>
      </c>
    </row>
    <row r="17" spans="1:9" ht="15.75" x14ac:dyDescent="0.25">
      <c r="A17" s="28"/>
    </row>
    <row r="18" spans="1:9" x14ac:dyDescent="0.25">
      <c r="A18" s="26" t="s">
        <v>88</v>
      </c>
    </row>
    <row r="19" spans="1:9" x14ac:dyDescent="0.25">
      <c r="A19" s="16" t="s">
        <v>8</v>
      </c>
      <c r="B19" s="1">
        <v>-104132679</v>
      </c>
      <c r="C19" s="1">
        <v>-65779373</v>
      </c>
      <c r="D19" s="1">
        <v>-50534260</v>
      </c>
      <c r="E19" s="1">
        <v>-1280456</v>
      </c>
      <c r="F19" s="1">
        <v>-4991200</v>
      </c>
      <c r="G19" s="1">
        <v>-2448753169</v>
      </c>
      <c r="H19" s="1">
        <v>-125873092</v>
      </c>
      <c r="I19" s="1">
        <v>-166850507</v>
      </c>
    </row>
    <row r="20" spans="1:9" x14ac:dyDescent="0.25">
      <c r="A20" s="16" t="s">
        <v>44</v>
      </c>
      <c r="B20" s="1">
        <v>300000</v>
      </c>
      <c r="C20" s="1">
        <v>0</v>
      </c>
      <c r="D20" s="1">
        <v>0</v>
      </c>
      <c r="E20" s="1">
        <v>3537205</v>
      </c>
      <c r="F20" s="1">
        <v>385000</v>
      </c>
      <c r="G20" s="1">
        <v>1050000</v>
      </c>
    </row>
    <row r="21" spans="1:9" x14ac:dyDescent="0.25">
      <c r="A21" s="16" t="s">
        <v>45</v>
      </c>
      <c r="B21" s="1">
        <v>-92407385</v>
      </c>
      <c r="C21" s="1">
        <v>352673541</v>
      </c>
      <c r="D21" s="1">
        <v>-31792585</v>
      </c>
      <c r="E21" s="1">
        <v>-30915642</v>
      </c>
      <c r="F21" s="1">
        <v>98372329</v>
      </c>
      <c r="G21" s="1">
        <v>-70731676</v>
      </c>
      <c r="H21" s="1">
        <v>64610578</v>
      </c>
      <c r="I21" s="1">
        <v>14258514</v>
      </c>
    </row>
    <row r="22" spans="1:9" x14ac:dyDescent="0.25">
      <c r="A22" s="16" t="s">
        <v>51</v>
      </c>
      <c r="B22" s="1">
        <v>0</v>
      </c>
      <c r="C22" s="1">
        <v>0</v>
      </c>
      <c r="D22" s="1">
        <v>0</v>
      </c>
      <c r="E22" s="1">
        <v>24031110</v>
      </c>
      <c r="F22" s="1">
        <v>11058435</v>
      </c>
      <c r="G22" s="1">
        <v>8228910</v>
      </c>
      <c r="H22" s="1">
        <v>8076468</v>
      </c>
      <c r="I22" s="1">
        <v>8593812</v>
      </c>
    </row>
    <row r="23" spans="1:9" ht="30" x14ac:dyDescent="0.25">
      <c r="A23" s="16" t="s">
        <v>46</v>
      </c>
      <c r="B23" s="1">
        <v>-966439134</v>
      </c>
      <c r="C23" s="1">
        <v>473020157</v>
      </c>
      <c r="D23" s="1">
        <v>-3030359102</v>
      </c>
      <c r="E23" s="1">
        <v>348806780</v>
      </c>
      <c r="F23" s="1">
        <v>0</v>
      </c>
    </row>
    <row r="24" spans="1:9" x14ac:dyDescent="0.25">
      <c r="A24" s="16" t="s">
        <v>100</v>
      </c>
      <c r="H24" s="1">
        <v>56260853</v>
      </c>
    </row>
    <row r="25" spans="1:9" x14ac:dyDescent="0.25">
      <c r="A25" s="16" t="s">
        <v>12</v>
      </c>
      <c r="B25" s="1">
        <v>-1607142850</v>
      </c>
      <c r="C25" s="1">
        <v>-438862225</v>
      </c>
      <c r="D25" s="1">
        <v>-189944165</v>
      </c>
      <c r="E25" s="1">
        <v>-233456155</v>
      </c>
      <c r="F25" s="1">
        <v>-143005378</v>
      </c>
      <c r="G25" s="1">
        <v>2310473925</v>
      </c>
      <c r="H25" s="1">
        <v>-2400863</v>
      </c>
      <c r="I25" s="1">
        <v>2400863</v>
      </c>
    </row>
    <row r="26" spans="1:9" x14ac:dyDescent="0.25">
      <c r="A26" s="21"/>
      <c r="B26" s="15">
        <f>SUM(B19:B25)</f>
        <v>-2769822048</v>
      </c>
      <c r="C26" s="15">
        <f t="shared" ref="C26:G26" si="1">SUM(C19:C25)</f>
        <v>321052100</v>
      </c>
      <c r="D26" s="15">
        <f t="shared" si="1"/>
        <v>-3302630112</v>
      </c>
      <c r="E26" s="15">
        <f t="shared" si="1"/>
        <v>110722842</v>
      </c>
      <c r="F26" s="15">
        <f t="shared" si="1"/>
        <v>-38180814</v>
      </c>
      <c r="G26" s="15">
        <f t="shared" si="1"/>
        <v>-199732010</v>
      </c>
      <c r="H26" s="15">
        <f>SUM(H19:H25)</f>
        <v>673944</v>
      </c>
      <c r="I26" s="15">
        <f>SUM(I19:I25)</f>
        <v>-141597318</v>
      </c>
    </row>
    <row r="27" spans="1:9" x14ac:dyDescent="0.25">
      <c r="A27"/>
    </row>
    <row r="28" spans="1:9" x14ac:dyDescent="0.25">
      <c r="A28" s="26" t="s">
        <v>89</v>
      </c>
    </row>
    <row r="29" spans="1:9" x14ac:dyDescent="0.25">
      <c r="A29" s="3" t="s">
        <v>47</v>
      </c>
      <c r="B29" s="3">
        <v>-232354863</v>
      </c>
      <c r="C29" s="3">
        <v>1946907227</v>
      </c>
      <c r="D29" s="3">
        <v>-13586267</v>
      </c>
      <c r="E29" s="3">
        <v>-184353280</v>
      </c>
      <c r="F29" s="3">
        <v>-59478686</v>
      </c>
      <c r="G29" s="3">
        <v>192303417</v>
      </c>
      <c r="H29" s="1">
        <v>-366514827</v>
      </c>
      <c r="I29" s="1">
        <v>-245151922</v>
      </c>
    </row>
    <row r="30" spans="1:9" x14ac:dyDescent="0.25">
      <c r="A30" s="3" t="s">
        <v>48</v>
      </c>
      <c r="B30" s="3">
        <v>1332513668</v>
      </c>
      <c r="C30" s="3">
        <v>-277321359</v>
      </c>
      <c r="D30" s="3">
        <v>1459070461</v>
      </c>
      <c r="E30" s="3">
        <v>1362424600</v>
      </c>
      <c r="F30" s="3">
        <v>-573716403</v>
      </c>
      <c r="G30" s="3">
        <v>107938433</v>
      </c>
      <c r="H30" s="1">
        <v>131149384</v>
      </c>
      <c r="I30" s="1">
        <v>-100183135</v>
      </c>
    </row>
    <row r="31" spans="1:9" x14ac:dyDescent="0.25">
      <c r="A31" s="3" t="s">
        <v>49</v>
      </c>
      <c r="B31" s="3">
        <v>875276967</v>
      </c>
      <c r="C31" s="3">
        <v>-1941924931</v>
      </c>
      <c r="D31" s="3">
        <v>1586995371</v>
      </c>
      <c r="E31" s="3">
        <v>995071992</v>
      </c>
      <c r="F31" s="3">
        <v>288141287</v>
      </c>
      <c r="G31" s="3">
        <v>2057340429</v>
      </c>
      <c r="H31" s="1">
        <v>469002023</v>
      </c>
      <c r="I31" s="1">
        <v>1016759742</v>
      </c>
    </row>
    <row r="32" spans="1:9" x14ac:dyDescent="0.25">
      <c r="A32" s="3" t="s">
        <v>53</v>
      </c>
      <c r="B32" s="3"/>
      <c r="C32" s="3">
        <v>2687100</v>
      </c>
      <c r="D32" s="3"/>
      <c r="E32" s="3"/>
      <c r="F32" s="3"/>
      <c r="G32" s="3"/>
    </row>
    <row r="33" spans="1:9" x14ac:dyDescent="0.25">
      <c r="A33" s="3" t="s">
        <v>63</v>
      </c>
      <c r="B33" s="3">
        <v>-143041229</v>
      </c>
      <c r="C33" s="3">
        <v>-136843742</v>
      </c>
      <c r="D33" s="3">
        <v>-123868610</v>
      </c>
      <c r="E33" s="3">
        <v>-151006188</v>
      </c>
      <c r="F33" s="3">
        <v>-144963052</v>
      </c>
      <c r="G33" s="3">
        <v>-95811202</v>
      </c>
      <c r="H33" s="1">
        <v>-96717684</v>
      </c>
      <c r="I33" s="1">
        <v>-96017542</v>
      </c>
    </row>
    <row r="34" spans="1:9" x14ac:dyDescent="0.25">
      <c r="A34" s="3" t="s">
        <v>52</v>
      </c>
      <c r="B34" s="3">
        <v>0</v>
      </c>
      <c r="C34" s="3">
        <v>0</v>
      </c>
      <c r="D34" s="3">
        <v>0</v>
      </c>
      <c r="E34" s="3">
        <v>-216523435</v>
      </c>
      <c r="F34" s="3">
        <v>-141375349</v>
      </c>
      <c r="G34" s="3">
        <v>-145733933</v>
      </c>
      <c r="H34" s="1">
        <v>-338371066</v>
      </c>
      <c r="I34" s="1">
        <v>-400655448</v>
      </c>
    </row>
    <row r="35" spans="1:9" x14ac:dyDescent="0.25">
      <c r="A35" s="21"/>
      <c r="B35" s="17">
        <f>SUM(B29:B34)</f>
        <v>1832394543</v>
      </c>
      <c r="C35" s="17">
        <f t="shared" ref="C35:I35" si="2">SUM(C29:C34)</f>
        <v>-406495705</v>
      </c>
      <c r="D35" s="17">
        <f t="shared" si="2"/>
        <v>2908610955</v>
      </c>
      <c r="E35" s="17">
        <f t="shared" si="2"/>
        <v>1805613689</v>
      </c>
      <c r="F35" s="17">
        <f t="shared" si="2"/>
        <v>-631392203</v>
      </c>
      <c r="G35" s="17">
        <f t="shared" si="2"/>
        <v>2116037144</v>
      </c>
      <c r="H35" s="17">
        <f t="shared" si="2"/>
        <v>-201452170</v>
      </c>
      <c r="I35" s="17">
        <f t="shared" si="2"/>
        <v>174751695</v>
      </c>
    </row>
    <row r="36" spans="1:9" x14ac:dyDescent="0.25">
      <c r="A36"/>
    </row>
    <row r="37" spans="1:9" x14ac:dyDescent="0.25">
      <c r="A37" s="21" t="s">
        <v>90</v>
      </c>
      <c r="B37" s="2">
        <f t="shared" ref="B37:I37" si="3">SUM(B35,B26,B16)</f>
        <v>-285093010</v>
      </c>
      <c r="C37" s="2">
        <f t="shared" si="3"/>
        <v>-5135245</v>
      </c>
      <c r="D37" s="2">
        <f t="shared" si="3"/>
        <v>-3975965</v>
      </c>
      <c r="E37" s="2">
        <f t="shared" si="3"/>
        <v>1371878</v>
      </c>
      <c r="F37" s="2">
        <f t="shared" si="3"/>
        <v>9545211</v>
      </c>
      <c r="G37" s="2">
        <f t="shared" si="3"/>
        <v>107515351</v>
      </c>
      <c r="H37" s="2">
        <f t="shared" si="3"/>
        <v>-85984476</v>
      </c>
      <c r="I37" s="2">
        <f t="shared" si="3"/>
        <v>82804689</v>
      </c>
    </row>
    <row r="38" spans="1:9" x14ac:dyDescent="0.25">
      <c r="A38" s="27" t="s">
        <v>91</v>
      </c>
      <c r="B38" s="1">
        <v>297601883</v>
      </c>
      <c r="C38" s="1">
        <v>12508873</v>
      </c>
      <c r="D38" s="1">
        <v>7373628</v>
      </c>
      <c r="E38" s="3">
        <v>3397663</v>
      </c>
      <c r="F38" s="1">
        <v>4769541</v>
      </c>
      <c r="G38" s="1">
        <v>9173888</v>
      </c>
      <c r="H38" s="1">
        <v>116689239</v>
      </c>
      <c r="I38" s="1">
        <v>30704763</v>
      </c>
    </row>
    <row r="39" spans="1:9" x14ac:dyDescent="0.25">
      <c r="A39" s="26" t="s">
        <v>92</v>
      </c>
      <c r="B39" s="2">
        <f>SUM(B37:B38)</f>
        <v>12508873</v>
      </c>
      <c r="C39" s="2">
        <f t="shared" ref="C39:I39" si="4">SUM(C37:C38)</f>
        <v>7373628</v>
      </c>
      <c r="D39" s="2">
        <f t="shared" si="4"/>
        <v>3397663</v>
      </c>
      <c r="E39" s="2">
        <f t="shared" si="4"/>
        <v>4769541</v>
      </c>
      <c r="F39" s="2">
        <f t="shared" si="4"/>
        <v>14314752</v>
      </c>
      <c r="G39" s="2">
        <f t="shared" si="4"/>
        <v>116689239</v>
      </c>
      <c r="H39" s="2">
        <f t="shared" si="4"/>
        <v>30704763</v>
      </c>
      <c r="I39" s="2">
        <f t="shared" si="4"/>
        <v>113509452</v>
      </c>
    </row>
    <row r="40" spans="1:9" x14ac:dyDescent="0.25">
      <c r="A40"/>
      <c r="B40" s="2"/>
      <c r="C40" s="2"/>
      <c r="D40" s="2"/>
      <c r="E40" s="2"/>
      <c r="F40" s="2"/>
      <c r="G40" s="2"/>
    </row>
    <row r="41" spans="1:9" s="7" customFormat="1" x14ac:dyDescent="0.25">
      <c r="A41" s="26" t="s">
        <v>93</v>
      </c>
      <c r="B41" s="6">
        <f>B16/('1'!B43/10)</f>
        <v>6.6313632255814969</v>
      </c>
      <c r="C41" s="6">
        <f>C16/('1'!C43/10)</f>
        <v>0.81638164054280171</v>
      </c>
      <c r="D41" s="6">
        <f>D16/('1'!D43/10)</f>
        <v>3.9650180998280997</v>
      </c>
      <c r="E41" s="6">
        <f>E16/('1'!E43/10)</f>
        <v>-19.466740262129832</v>
      </c>
      <c r="F41" s="6">
        <f>F16/('1'!F43/10)</f>
        <v>6.9036356002931756</v>
      </c>
      <c r="G41" s="6">
        <f>G16/('1'!G43/10)</f>
        <v>-18.387410357310227</v>
      </c>
      <c r="H41" s="6">
        <f>H16/('1'!H43/10)</f>
        <v>1.1669458814631533</v>
      </c>
      <c r="I41" s="6">
        <f>I16/('1'!I43/10)</f>
        <v>0.50472457866182241</v>
      </c>
    </row>
    <row r="42" spans="1:9" x14ac:dyDescent="0.25">
      <c r="A42" s="26" t="s">
        <v>94</v>
      </c>
      <c r="B42" s="1">
        <f>'1'!B43/10</f>
        <v>98371100</v>
      </c>
      <c r="C42" s="1">
        <f>'1'!C43/10</f>
        <v>98371100</v>
      </c>
      <c r="D42" s="1">
        <f>'1'!D43/10</f>
        <v>98371100</v>
      </c>
      <c r="E42" s="1">
        <f>'1'!E43/10</f>
        <v>98371100</v>
      </c>
      <c r="F42" s="1">
        <f>'1'!F43/10</f>
        <v>98371100</v>
      </c>
      <c r="G42" s="1">
        <f>'1'!G43/10</f>
        <v>98371100</v>
      </c>
      <c r="H42" s="1">
        <f>'1'!H43/10</f>
        <v>98371100</v>
      </c>
      <c r="I42" s="1">
        <f>'1'!I43/10</f>
        <v>98371100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16" sqref="H16"/>
    </sheetView>
  </sheetViews>
  <sheetFormatPr defaultRowHeight="15" x14ac:dyDescent="0.25"/>
  <cols>
    <col min="1" max="1" width="16.5703125" bestFit="1" customWidth="1"/>
  </cols>
  <sheetData>
    <row r="1" spans="1:8" s="1" customFormat="1" x14ac:dyDescent="0.25">
      <c r="A1" s="20" t="s">
        <v>66</v>
      </c>
    </row>
    <row r="2" spans="1:8" s="1" customFormat="1" x14ac:dyDescent="0.25">
      <c r="A2" s="20" t="s">
        <v>95</v>
      </c>
    </row>
    <row r="3" spans="1:8" s="1" customFormat="1" x14ac:dyDescent="0.25">
      <c r="A3" s="20" t="s">
        <v>65</v>
      </c>
    </row>
    <row r="4" spans="1:8" s="5" customFormat="1" x14ac:dyDescent="0.25">
      <c r="A4"/>
      <c r="B4" s="21">
        <v>2012</v>
      </c>
      <c r="C4" s="21">
        <v>2013</v>
      </c>
      <c r="D4" s="21">
        <v>2014</v>
      </c>
      <c r="E4" s="21">
        <v>2015</v>
      </c>
      <c r="F4" s="21">
        <v>2016</v>
      </c>
      <c r="G4" s="21">
        <v>2017</v>
      </c>
      <c r="H4" s="21">
        <v>2018</v>
      </c>
    </row>
    <row r="5" spans="1:8" x14ac:dyDescent="0.25">
      <c r="A5" t="s">
        <v>96</v>
      </c>
      <c r="B5" s="18">
        <f>'2'!B27/'1'!B20</f>
        <v>3.1026693662515106E-2</v>
      </c>
      <c r="C5" s="18">
        <f>'2'!C27/'1'!C20</f>
        <v>1.8810161865878933E-2</v>
      </c>
      <c r="D5" s="18">
        <f>'2'!D27/'1'!D20</f>
        <v>7.1247218395937969E-3</v>
      </c>
      <c r="E5" s="18">
        <f>'2'!E27/'1'!E20</f>
        <v>7.8023829443124703E-3</v>
      </c>
      <c r="F5" s="18">
        <f>'2'!F27/'1'!F20</f>
        <v>8.7605674247468405E-3</v>
      </c>
      <c r="G5" s="18">
        <f>'2'!G27/'1'!G20</f>
        <v>7.5059539506019245E-3</v>
      </c>
      <c r="H5" s="18">
        <f>'2'!H27/'1'!H20</f>
        <v>8.7251408207299989E-3</v>
      </c>
    </row>
    <row r="6" spans="1:8" x14ac:dyDescent="0.25">
      <c r="A6" t="s">
        <v>97</v>
      </c>
      <c r="B6" s="18">
        <f>'2'!B27/'1'!B42</f>
        <v>0.17033466094041</v>
      </c>
      <c r="C6" s="18">
        <f>'2'!C27/'1'!C42</f>
        <v>9.7532673830199007E-2</v>
      </c>
      <c r="D6" s="18">
        <f>'2'!D27/'1'!D42</f>
        <v>4.8217606586972502E-2</v>
      </c>
      <c r="E6" s="18">
        <f>'2'!E27/'1'!E42</f>
        <v>6.1771993454850072E-2</v>
      </c>
      <c r="F6" s="18">
        <f>'2'!F27/'1'!F42</f>
        <v>5.4584884172598179E-2</v>
      </c>
      <c r="G6" s="18">
        <f>'2'!G27/'1'!G42</f>
        <v>5.5231020704895877E-2</v>
      </c>
      <c r="H6" s="18">
        <f>'2'!H27/'1'!H42</f>
        <v>6.3236920121517867E-2</v>
      </c>
    </row>
    <row r="7" spans="1:8" x14ac:dyDescent="0.25">
      <c r="A7" t="s">
        <v>54</v>
      </c>
      <c r="B7" s="18">
        <f>'1'!B25/'1'!B42</f>
        <v>1.3078124762944234E-2</v>
      </c>
      <c r="C7" s="18">
        <f>'1'!C25/'1'!C42</f>
        <v>0.88322184672074333</v>
      </c>
      <c r="D7" s="18">
        <f>'1'!D25/'1'!D42</f>
        <v>0.92672771067959003</v>
      </c>
      <c r="E7" s="18">
        <f>'1'!E25/'1'!E42</f>
        <v>0.84434422936075149</v>
      </c>
      <c r="F7" s="18">
        <f>'1'!F25/'1'!F42</f>
        <v>0.83168907908302192</v>
      </c>
      <c r="G7" s="18">
        <f>'1'!G25/'1'!G42</f>
        <v>0.80619578923806801</v>
      </c>
      <c r="H7" s="18">
        <f>'1'!H25/'1'!H42</f>
        <v>0.67257288960172934</v>
      </c>
    </row>
    <row r="8" spans="1:8" x14ac:dyDescent="0.25">
      <c r="A8" t="s">
        <v>55</v>
      </c>
      <c r="B8" s="19">
        <f>'1'!B11/'1'!B28</f>
        <v>0.88673392830397213</v>
      </c>
      <c r="C8" s="19">
        <f>'1'!C11/'1'!C28</f>
        <v>1.0744113726001721</v>
      </c>
      <c r="D8" s="19">
        <f>'1'!D11/'1'!D28</f>
        <v>1.0362628385593566</v>
      </c>
      <c r="E8" s="19">
        <f>'1'!E11/'1'!E28</f>
        <v>0.99769327504120131</v>
      </c>
      <c r="F8" s="19">
        <f>'1'!F11/'1'!F28</f>
        <v>0.97507645930946385</v>
      </c>
      <c r="G8" s="19">
        <f>'1'!G11/'1'!G28</f>
        <v>0.97139067122958511</v>
      </c>
      <c r="H8" s="19">
        <f>'1'!H11/'1'!H28</f>
        <v>0.93938657051424468</v>
      </c>
    </row>
    <row r="9" spans="1:8" x14ac:dyDescent="0.25">
      <c r="A9" t="s">
        <v>56</v>
      </c>
      <c r="B9" s="18">
        <f>'2'!B27/'2'!B5</f>
        <v>9.0521361867603761E-2</v>
      </c>
      <c r="C9" s="18">
        <f>'2'!C27/'2'!C5</f>
        <v>5.1907649816969124E-2</v>
      </c>
      <c r="D9" s="18">
        <f>'2'!D27/'2'!D5</f>
        <v>2.8448025550452852E-2</v>
      </c>
      <c r="E9" s="18">
        <f>'2'!E27/'2'!E5</f>
        <v>2.8778890597623605E-2</v>
      </c>
      <c r="F9" s="18">
        <f>'2'!F27/'2'!F5</f>
        <v>3.6804657573299843E-2</v>
      </c>
      <c r="G9" s="18">
        <f>'2'!G27/'2'!G5</f>
        <v>4.3333157576978372E-2</v>
      </c>
      <c r="H9" s="18">
        <f>'2'!H27/'2'!H5</f>
        <v>3.1715287888128774E-2</v>
      </c>
    </row>
    <row r="10" spans="1:8" x14ac:dyDescent="0.25">
      <c r="A10" t="s">
        <v>57</v>
      </c>
      <c r="B10" s="18">
        <f>'2'!B13/'2'!B5</f>
        <v>0.17720497332679966</v>
      </c>
      <c r="C10" s="18">
        <f>'2'!C13/'2'!C5</f>
        <v>0.14211227983315175</v>
      </c>
      <c r="D10" s="18">
        <f>'2'!D13/'2'!D5</f>
        <v>0.11855549128147971</v>
      </c>
      <c r="E10" s="18">
        <f>'2'!E13/'2'!E5</f>
        <v>7.8696841182803415E-2</v>
      </c>
      <c r="F10" s="18">
        <f>'2'!F13/'2'!F5</f>
        <v>8.9569462964816701E-2</v>
      </c>
      <c r="G10" s="18">
        <f>'2'!G13/'2'!G5</f>
        <v>0.10914341185268793</v>
      </c>
      <c r="H10" s="18">
        <f>'2'!H13/'2'!H5</f>
        <v>0.13724964187855937</v>
      </c>
    </row>
    <row r="11" spans="1:8" x14ac:dyDescent="0.25">
      <c r="A11" t="s">
        <v>98</v>
      </c>
      <c r="B11" s="18">
        <f>'2'!B27/('1'!B42+'1'!B25)</f>
        <v>0.16813576048764015</v>
      </c>
      <c r="C11" s="18">
        <f>'2'!C27/('1'!C42+'1'!C25)</f>
        <v>5.1790326243311584E-2</v>
      </c>
      <c r="D11" s="18">
        <f>'2'!D27/('1'!D42+'1'!D25)</f>
        <v>2.5025646498832634E-2</v>
      </c>
      <c r="E11" s="18">
        <f>'2'!E27/('1'!E42+'1'!E25)</f>
        <v>3.3492659597639321E-2</v>
      </c>
      <c r="F11" s="18">
        <f>'2'!F27/('1'!F42+'1'!F25)</f>
        <v>2.9800300059617323E-2</v>
      </c>
      <c r="G11" s="18">
        <f>'2'!G27/('1'!G42+'1'!G25)</f>
        <v>3.0578645479067763E-2</v>
      </c>
      <c r="H11" s="18">
        <f>'2'!H27/('1'!H42+'1'!H25)</f>
        <v>3.7808169984493621E-2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2020-04-11T14:44:53Z</dcterms:modified>
</cp:coreProperties>
</file>