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ik\Google Drive\Financial Statements\Checked &amp; Final\FS Template\Formate_3\Pharma &amp; Chemical\A\"/>
    </mc:Choice>
  </mc:AlternateContent>
  <bookViews>
    <workbookView xWindow="0" yWindow="0" windowWidth="20490" windowHeight="7455" activeTab="2"/>
  </bookViews>
  <sheets>
    <sheet name="1" sheetId="1" r:id="rId1"/>
    <sheet name="2" sheetId="2" r:id="rId2"/>
    <sheet name="3" sheetId="4" r:id="rId3"/>
    <sheet name="Ratio" sheetId="5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3" i="4" l="1"/>
  <c r="H18" i="4"/>
  <c r="H12" i="4"/>
  <c r="H30" i="4" s="1"/>
  <c r="H19" i="2"/>
  <c r="E19" i="2"/>
  <c r="F19" i="2"/>
  <c r="G19" i="2"/>
  <c r="H24" i="2"/>
  <c r="H11" i="2"/>
  <c r="H7" i="2"/>
  <c r="H56" i="1"/>
  <c r="H45" i="1"/>
  <c r="H55" i="1" s="1"/>
  <c r="H35" i="1"/>
  <c r="H28" i="1"/>
  <c r="H12" i="1"/>
  <c r="H7" i="1"/>
  <c r="H24" i="4" l="1"/>
  <c r="H26" i="4" s="1"/>
  <c r="H12" i="2"/>
  <c r="H51" i="1"/>
  <c r="H53" i="1" s="1"/>
  <c r="H23" i="1"/>
  <c r="B19" i="2"/>
  <c r="C56" i="1"/>
  <c r="D56" i="1"/>
  <c r="E56" i="1"/>
  <c r="F56" i="1"/>
  <c r="G56" i="1"/>
  <c r="B56" i="1"/>
  <c r="H21" i="2" l="1"/>
  <c r="H23" i="2" s="1"/>
  <c r="G23" i="4"/>
  <c r="G18" i="4"/>
  <c r="G12" i="4"/>
  <c r="G24" i="4" s="1"/>
  <c r="G26" i="4" s="1"/>
  <c r="C7" i="2"/>
  <c r="D7" i="2"/>
  <c r="E7" i="2"/>
  <c r="F7" i="2"/>
  <c r="G7" i="2"/>
  <c r="B7" i="2"/>
  <c r="C19" i="2"/>
  <c r="D19" i="2"/>
  <c r="G24" i="2"/>
  <c r="G11" i="2"/>
  <c r="G28" i="1"/>
  <c r="G51" i="1" s="1"/>
  <c r="G45" i="1"/>
  <c r="G55" i="1" s="1"/>
  <c r="G35" i="1"/>
  <c r="G12" i="1"/>
  <c r="G7" i="1"/>
  <c r="G23" i="1" s="1"/>
  <c r="H27" i="2" l="1"/>
  <c r="H33" i="2" s="1"/>
  <c r="G30" i="4"/>
  <c r="G53" i="1"/>
  <c r="G12" i="2"/>
  <c r="G21" i="2"/>
  <c r="G23" i="2" s="1"/>
  <c r="G8" i="5"/>
  <c r="G9" i="5"/>
  <c r="G11" i="5"/>
  <c r="B55" i="1"/>
  <c r="C7" i="1"/>
  <c r="D7" i="1"/>
  <c r="E7" i="1"/>
  <c r="F7" i="1"/>
  <c r="B7" i="1"/>
  <c r="F28" i="1"/>
  <c r="E28" i="1"/>
  <c r="D28" i="1"/>
  <c r="C28" i="1"/>
  <c r="C8" i="5" s="1"/>
  <c r="B28" i="1"/>
  <c r="F45" i="1"/>
  <c r="F55" i="1" s="1"/>
  <c r="E45" i="1"/>
  <c r="E8" i="5" s="1"/>
  <c r="D45" i="1"/>
  <c r="D55" i="1" s="1"/>
  <c r="C45" i="1"/>
  <c r="C55" i="1" s="1"/>
  <c r="B45" i="1"/>
  <c r="G27" i="2" l="1"/>
  <c r="G30" i="2" s="1"/>
  <c r="H30" i="2"/>
  <c r="B8" i="5"/>
  <c r="E55" i="1"/>
  <c r="D8" i="5"/>
  <c r="F8" i="5"/>
  <c r="G6" i="5"/>
  <c r="C18" i="4"/>
  <c r="C12" i="4"/>
  <c r="C30" i="4" s="1"/>
  <c r="D18" i="4"/>
  <c r="F23" i="4"/>
  <c r="E23" i="4"/>
  <c r="D23" i="4"/>
  <c r="C23" i="4"/>
  <c r="B23" i="4"/>
  <c r="F18" i="4"/>
  <c r="E18" i="4"/>
  <c r="B18" i="4"/>
  <c r="F12" i="4"/>
  <c r="E12" i="4"/>
  <c r="E30" i="4" s="1"/>
  <c r="D12" i="4"/>
  <c r="D30" i="4" s="1"/>
  <c r="B12" i="4"/>
  <c r="B30" i="4" s="1"/>
  <c r="F11" i="2"/>
  <c r="E11" i="2"/>
  <c r="D11" i="2"/>
  <c r="C11" i="2"/>
  <c r="B11" i="2"/>
  <c r="D24" i="4" l="1"/>
  <c r="F24" i="4"/>
  <c r="F26" i="4" s="1"/>
  <c r="F30" i="4"/>
  <c r="G7" i="5"/>
  <c r="G12" i="5"/>
  <c r="G10" i="5"/>
  <c r="B12" i="2"/>
  <c r="B21" i="2" s="1"/>
  <c r="B23" i="2" s="1"/>
  <c r="B27" i="2" s="1"/>
  <c r="F12" i="2"/>
  <c r="E24" i="4"/>
  <c r="E26" i="4" s="1"/>
  <c r="B24" i="4"/>
  <c r="B26" i="4" s="1"/>
  <c r="E12" i="2"/>
  <c r="C24" i="4"/>
  <c r="C26" i="4" s="1"/>
  <c r="C12" i="2"/>
  <c r="D26" i="4"/>
  <c r="D12" i="2"/>
  <c r="B12" i="1"/>
  <c r="B35" i="1"/>
  <c r="B51" i="1" s="1"/>
  <c r="B53" i="1" s="1"/>
  <c r="C35" i="1"/>
  <c r="C51" i="1" s="1"/>
  <c r="C53" i="1" s="1"/>
  <c r="D35" i="1"/>
  <c r="D51" i="1" s="1"/>
  <c r="D53" i="1" s="1"/>
  <c r="E35" i="1"/>
  <c r="E51" i="1" s="1"/>
  <c r="E53" i="1" s="1"/>
  <c r="C12" i="1"/>
  <c r="D12" i="1"/>
  <c r="E12" i="1"/>
  <c r="F35" i="1"/>
  <c r="F51" i="1" s="1"/>
  <c r="F53" i="1" s="1"/>
  <c r="F12" i="1"/>
  <c r="D9" i="5" l="1"/>
  <c r="D23" i="1"/>
  <c r="C9" i="5"/>
  <c r="C23" i="1"/>
  <c r="E9" i="5"/>
  <c r="E23" i="1"/>
  <c r="F9" i="5"/>
  <c r="F23" i="1"/>
  <c r="B9" i="5"/>
  <c r="B23" i="1"/>
  <c r="B11" i="5"/>
  <c r="C21" i="2"/>
  <c r="C23" i="2" s="1"/>
  <c r="C27" i="2" s="1"/>
  <c r="C11" i="5"/>
  <c r="F21" i="2"/>
  <c r="F23" i="2" s="1"/>
  <c r="F27" i="2" s="1"/>
  <c r="F11" i="5"/>
  <c r="D21" i="2"/>
  <c r="D23" i="2" s="1"/>
  <c r="D27" i="2" s="1"/>
  <c r="D11" i="5"/>
  <c r="E21" i="2"/>
  <c r="E23" i="2" s="1"/>
  <c r="E27" i="2" s="1"/>
  <c r="E11" i="5"/>
  <c r="B12" i="5"/>
  <c r="B30" i="2"/>
  <c r="B7" i="5"/>
  <c r="B10" i="5"/>
  <c r="B6" i="5"/>
  <c r="F6" i="5" l="1"/>
  <c r="F10" i="5"/>
  <c r="F7" i="5"/>
  <c r="F30" i="2"/>
  <c r="F12" i="5"/>
  <c r="E7" i="5"/>
  <c r="E12" i="5"/>
  <c r="E10" i="5"/>
  <c r="E30" i="2"/>
  <c r="E6" i="5"/>
  <c r="D12" i="5"/>
  <c r="D30" i="2"/>
  <c r="D7" i="5"/>
  <c r="D6" i="5"/>
  <c r="D10" i="5"/>
  <c r="C30" i="2"/>
  <c r="C6" i="5"/>
  <c r="C10" i="5"/>
  <c r="C12" i="5"/>
  <c r="C7" i="5"/>
</calcChain>
</file>

<file path=xl/sharedStrings.xml><?xml version="1.0" encoding="utf-8"?>
<sst xmlns="http://schemas.openxmlformats.org/spreadsheetml/2006/main" count="96" uniqueCount="89">
  <si>
    <t>Cost of goods sold</t>
  </si>
  <si>
    <t>Gross Profit</t>
  </si>
  <si>
    <t>Administrative expenses</t>
  </si>
  <si>
    <t>Selling &amp; distribution expenses</t>
  </si>
  <si>
    <t>Financial charges</t>
  </si>
  <si>
    <t>share capital</t>
  </si>
  <si>
    <t>Reserve &amp; Surplus</t>
  </si>
  <si>
    <t>Long term loan-Secured</t>
  </si>
  <si>
    <t>Property, plant &amp; equipment</t>
  </si>
  <si>
    <t>Capital work in progress</t>
  </si>
  <si>
    <t>Advances, deposits &amp; prepayments</t>
  </si>
  <si>
    <t>Inventories</t>
  </si>
  <si>
    <t>Spare parts</t>
  </si>
  <si>
    <t>Accounts Receivable</t>
  </si>
  <si>
    <t>Cash &amp; cash Equivalents</t>
  </si>
  <si>
    <t>Current Liabilities</t>
  </si>
  <si>
    <t>Short term loan</t>
  </si>
  <si>
    <t>Other Payable</t>
  </si>
  <si>
    <t>Provision for Employmee benefit</t>
  </si>
  <si>
    <t>Profit Participation fund</t>
  </si>
  <si>
    <t>Accounts payable</t>
  </si>
  <si>
    <t>Current maturity-term loan</t>
  </si>
  <si>
    <t>Non operating Income</t>
  </si>
  <si>
    <t>Non operating Expenses</t>
  </si>
  <si>
    <t>Cash received from other than operating income</t>
  </si>
  <si>
    <t>Cash paid to suppliers, Expnenses &amp; others</t>
  </si>
  <si>
    <t>Financial Charges</t>
  </si>
  <si>
    <t>Income tax paid</t>
  </si>
  <si>
    <t>Cash received from customers</t>
  </si>
  <si>
    <t>Fixed Assest</t>
  </si>
  <si>
    <t>capital work in progress</t>
  </si>
  <si>
    <t>Salvo Chemical Industry limited</t>
  </si>
  <si>
    <t>Other receivables</t>
  </si>
  <si>
    <t>Provision for income tax</t>
  </si>
  <si>
    <t>Provision for expneses</t>
  </si>
  <si>
    <t>Corporate Social responsibility</t>
  </si>
  <si>
    <t>Fixed Deposit Receipt</t>
  </si>
  <si>
    <t>Stock of container</t>
  </si>
  <si>
    <t>Corporate social responsibility</t>
  </si>
  <si>
    <t>Fixed deposit receipts</t>
  </si>
  <si>
    <t>investment in shares</t>
  </si>
  <si>
    <t>Balance Sheet</t>
  </si>
  <si>
    <t>Salvo Chemical Industry Limited</t>
  </si>
  <si>
    <t>Debt to Equity</t>
  </si>
  <si>
    <t>Current Ratio</t>
  </si>
  <si>
    <t>Net Margin</t>
  </si>
  <si>
    <t>Operating Margin</t>
  </si>
  <si>
    <t>Non Current Liabilities</t>
  </si>
  <si>
    <t>Retained Earning</t>
  </si>
  <si>
    <t>Deferred tax liabiliites</t>
  </si>
  <si>
    <t>Current Tax</t>
  </si>
  <si>
    <t>As at year end</t>
  </si>
  <si>
    <t>ASSETS</t>
  </si>
  <si>
    <t>NON CURRENT ASSETS</t>
  </si>
  <si>
    <t>CURRENT ASSETS</t>
  </si>
  <si>
    <t>Liabilities and Capital</t>
  </si>
  <si>
    <t>Liabilities</t>
  </si>
  <si>
    <t>Current Maturity</t>
  </si>
  <si>
    <t>Shareholders’ Equity</t>
  </si>
  <si>
    <t>Net assets value per share</t>
  </si>
  <si>
    <t>Shares to calculate NAVPS</t>
  </si>
  <si>
    <t>Income Statement</t>
  </si>
  <si>
    <t>Net Revenues</t>
  </si>
  <si>
    <t>Operating Income/(Expenses)</t>
  </si>
  <si>
    <t>Operating Profit</t>
  </si>
  <si>
    <t>Non-Operating Income/(Expenses)</t>
  </si>
  <si>
    <t>Written off expenses</t>
  </si>
  <si>
    <t>Profit Before contribution to WPPF</t>
  </si>
  <si>
    <t>Profit participation fund</t>
  </si>
  <si>
    <t>Profit Before Taxation</t>
  </si>
  <si>
    <t>Provision for Taxation</t>
  </si>
  <si>
    <t xml:space="preserve">Deferred Tax </t>
  </si>
  <si>
    <t>Net Profit</t>
  </si>
  <si>
    <t>Earnings per share (par value Taka 10)</t>
  </si>
  <si>
    <t>Shares to Calculate EPS</t>
  </si>
  <si>
    <t>Cash Flow Statement</t>
  </si>
  <si>
    <t>Net Cash Flows - Operating Activities</t>
  </si>
  <si>
    <t>Net Cash Flows - Investment Activities</t>
  </si>
  <si>
    <t>Net Cash Flows - Financing Activities</t>
  </si>
  <si>
    <t>Net Change in Cash Flows</t>
  </si>
  <si>
    <t>Cash and Cash Equivalents at Beginning Period</t>
  </si>
  <si>
    <t>Cash and Cash Equivalents at End of Period</t>
  </si>
  <si>
    <t>Net Operating Cash Flow Per Share</t>
  </si>
  <si>
    <t>Shares to Calculate NOCFPS</t>
  </si>
  <si>
    <t>Ratios</t>
  </si>
  <si>
    <t>Return on Asset (ROA)</t>
  </si>
  <si>
    <t>Return on Equity (ROE)</t>
  </si>
  <si>
    <t>Return on Invested Capital (ROIC)</t>
  </si>
  <si>
    <t>Intangible Asset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</si>
</sst>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23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Font="1"/>
    <xf numFmtId="0" fontId="2" fillId="0" borderId="0" xfId="0" applyFont="1"/>
    <xf numFmtId="43" fontId="0" fillId="0" borderId="0" xfId="1" applyFont="1"/>
    <xf numFmtId="164" fontId="0" fillId="0" borderId="0" xfId="1" applyNumberFormat="1" applyFont="1"/>
    <xf numFmtId="164" fontId="1" fillId="0" borderId="0" xfId="1" applyNumberFormat="1" applyFont="1"/>
    <xf numFmtId="164" fontId="0" fillId="0" borderId="0" xfId="1" applyNumberFormat="1" applyFont="1" applyAlignment="1">
      <alignment horizontal="right"/>
    </xf>
    <xf numFmtId="164" fontId="1" fillId="0" borderId="0" xfId="1" applyNumberFormat="1" applyFont="1" applyAlignment="1">
      <alignment horizontal="right"/>
    </xf>
    <xf numFmtId="2" fontId="1" fillId="0" borderId="0" xfId="0" applyNumberFormat="1" applyFont="1"/>
    <xf numFmtId="43" fontId="1" fillId="0" borderId="0" xfId="1" applyNumberFormat="1" applyFont="1"/>
    <xf numFmtId="10" fontId="0" fillId="0" borderId="0" xfId="2" applyNumberFormat="1" applyFont="1"/>
    <xf numFmtId="0" fontId="1" fillId="0" borderId="0" xfId="0" applyFont="1" applyAlignment="1">
      <alignment horizontal="center"/>
    </xf>
    <xf numFmtId="2" fontId="0" fillId="0" borderId="0" xfId="0" applyNumberFormat="1"/>
    <xf numFmtId="164" fontId="0" fillId="0" borderId="0" xfId="0" applyNumberFormat="1"/>
    <xf numFmtId="164" fontId="1" fillId="0" borderId="0" xfId="0" applyNumberFormat="1" applyFont="1"/>
    <xf numFmtId="0" fontId="1" fillId="0" borderId="1" xfId="0" applyFont="1" applyBorder="1" applyAlignment="1">
      <alignment horizontal="left"/>
    </xf>
    <xf numFmtId="0" fontId="4" fillId="0" borderId="0" xfId="0" applyFont="1"/>
    <xf numFmtId="0" fontId="2" fillId="0" borderId="1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1" fillId="0" borderId="1" xfId="0" applyFont="1" applyBorder="1"/>
    <xf numFmtId="0" fontId="1" fillId="0" borderId="2" xfId="0" applyFont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3"/>
  <sheetViews>
    <sheetView workbookViewId="0">
      <pane xSplit="1" ySplit="4" topLeftCell="B45" activePane="bottomRight" state="frozen"/>
      <selection pane="topRight" activeCell="B1" sqref="B1"/>
      <selection pane="bottomLeft" activeCell="A6" sqref="A6"/>
      <selection pane="bottomRight" activeCell="H58" sqref="H58"/>
    </sheetView>
  </sheetViews>
  <sheetFormatPr defaultRowHeight="15" x14ac:dyDescent="0.25"/>
  <cols>
    <col min="1" max="1" width="43.28515625" customWidth="1"/>
    <col min="2" max="2" width="13.42578125" bestFit="1" customWidth="1"/>
    <col min="3" max="5" width="12.5703125" bestFit="1" customWidth="1"/>
    <col min="6" max="6" width="13.42578125" bestFit="1" customWidth="1"/>
    <col min="7" max="7" width="15.28515625" bestFit="1" customWidth="1"/>
    <col min="8" max="8" width="19.140625" customWidth="1"/>
  </cols>
  <sheetData>
    <row r="1" spans="1:8" x14ac:dyDescent="0.25">
      <c r="A1" s="1" t="s">
        <v>31</v>
      </c>
    </row>
    <row r="2" spans="1:8" ht="15.75" x14ac:dyDescent="0.25">
      <c r="A2" s="4" t="s">
        <v>41</v>
      </c>
    </row>
    <row r="3" spans="1:8" ht="15.75" x14ac:dyDescent="0.25">
      <c r="A3" s="4" t="s">
        <v>51</v>
      </c>
    </row>
    <row r="4" spans="1:8" ht="15.75" x14ac:dyDescent="0.25">
      <c r="B4" s="4">
        <v>2013</v>
      </c>
      <c r="C4" s="4">
        <v>2014</v>
      </c>
      <c r="D4" s="4">
        <v>2015</v>
      </c>
      <c r="E4" s="4">
        <v>2016</v>
      </c>
      <c r="F4" s="4">
        <v>2017</v>
      </c>
      <c r="G4" s="4">
        <v>2018</v>
      </c>
      <c r="H4" s="4">
        <v>2019</v>
      </c>
    </row>
    <row r="5" spans="1:8" x14ac:dyDescent="0.25">
      <c r="B5" s="7"/>
      <c r="C5" s="7"/>
      <c r="D5" s="7"/>
      <c r="E5" s="7"/>
      <c r="F5" s="7"/>
    </row>
    <row r="6" spans="1:8" x14ac:dyDescent="0.25">
      <c r="A6" s="17" t="s">
        <v>52</v>
      </c>
      <c r="B6" s="6"/>
      <c r="C6" s="6"/>
      <c r="D6" s="6"/>
      <c r="E6" s="6"/>
      <c r="F6" s="6"/>
    </row>
    <row r="7" spans="1:8" x14ac:dyDescent="0.25">
      <c r="A7" s="18" t="s">
        <v>53</v>
      </c>
      <c r="B7" s="7">
        <f>SUM(B8:B10)</f>
        <v>562397173</v>
      </c>
      <c r="C7" s="7">
        <f t="shared" ref="C7:H7" si="0">SUM(C8:C10)</f>
        <v>626944958</v>
      </c>
      <c r="D7" s="7">
        <f t="shared" si="0"/>
        <v>698801307</v>
      </c>
      <c r="E7" s="7">
        <f t="shared" si="0"/>
        <v>698238671</v>
      </c>
      <c r="F7" s="7">
        <f t="shared" si="0"/>
        <v>813974591</v>
      </c>
      <c r="G7" s="7">
        <f t="shared" si="0"/>
        <v>1152832230</v>
      </c>
      <c r="H7" s="7">
        <f t="shared" si="0"/>
        <v>1365351432</v>
      </c>
    </row>
    <row r="8" spans="1:8" x14ac:dyDescent="0.25">
      <c r="A8" t="s">
        <v>8</v>
      </c>
      <c r="B8" s="6">
        <v>370642764</v>
      </c>
      <c r="C8" s="6">
        <v>598050717</v>
      </c>
      <c r="D8" s="6">
        <v>555477358</v>
      </c>
      <c r="E8" s="6">
        <v>549311615</v>
      </c>
      <c r="F8" s="6">
        <v>553662827</v>
      </c>
      <c r="G8" s="6">
        <v>520879508</v>
      </c>
      <c r="H8" s="6">
        <v>894376301</v>
      </c>
    </row>
    <row r="9" spans="1:8" x14ac:dyDescent="0.25">
      <c r="A9" t="s">
        <v>88</v>
      </c>
      <c r="B9" s="6"/>
      <c r="C9" s="6"/>
      <c r="D9" s="6"/>
      <c r="E9" s="6"/>
      <c r="F9" s="6"/>
      <c r="G9" s="6"/>
      <c r="H9">
        <v>14488</v>
      </c>
    </row>
    <row r="10" spans="1:8" x14ac:dyDescent="0.25">
      <c r="A10" t="s">
        <v>9</v>
      </c>
      <c r="B10" s="6">
        <v>191754409</v>
      </c>
      <c r="C10" s="6">
        <v>28894241</v>
      </c>
      <c r="D10" s="6">
        <v>143323949</v>
      </c>
      <c r="E10" s="6">
        <v>148927056</v>
      </c>
      <c r="F10" s="6">
        <v>260311764</v>
      </c>
      <c r="G10" s="6">
        <v>631952722</v>
      </c>
      <c r="H10" s="6">
        <v>470960643</v>
      </c>
    </row>
    <row r="11" spans="1:8" x14ac:dyDescent="0.25">
      <c r="A11" s="1"/>
      <c r="B11" s="6"/>
      <c r="C11" s="6"/>
      <c r="D11" s="6"/>
      <c r="E11" s="6"/>
      <c r="F11" s="6"/>
    </row>
    <row r="12" spans="1:8" x14ac:dyDescent="0.25">
      <c r="A12" s="18" t="s">
        <v>54</v>
      </c>
      <c r="B12" s="7">
        <f t="shared" ref="B12:H12" si="1">SUM(B13:B21)</f>
        <v>129449136</v>
      </c>
      <c r="C12" s="7">
        <f t="shared" si="1"/>
        <v>175525202</v>
      </c>
      <c r="D12" s="7">
        <f t="shared" si="1"/>
        <v>179273756</v>
      </c>
      <c r="E12" s="7">
        <f t="shared" si="1"/>
        <v>148898636</v>
      </c>
      <c r="F12" s="7">
        <f t="shared" si="1"/>
        <v>166000568</v>
      </c>
      <c r="G12" s="7">
        <f t="shared" si="1"/>
        <v>282079406</v>
      </c>
      <c r="H12" s="7">
        <f t="shared" si="1"/>
        <v>230824966</v>
      </c>
    </row>
    <row r="13" spans="1:8" x14ac:dyDescent="0.25">
      <c r="A13" s="3" t="s">
        <v>10</v>
      </c>
      <c r="B13" s="6">
        <v>25418719</v>
      </c>
      <c r="C13" s="6">
        <v>17745749</v>
      </c>
      <c r="D13" s="6">
        <v>32027634</v>
      </c>
      <c r="E13" s="6">
        <v>28275419</v>
      </c>
      <c r="F13" s="6">
        <v>46264029</v>
      </c>
      <c r="G13" s="6">
        <v>54272458</v>
      </c>
      <c r="H13" s="6">
        <v>63493556</v>
      </c>
    </row>
    <row r="14" spans="1:8" x14ac:dyDescent="0.25">
      <c r="A14" s="3" t="s">
        <v>11</v>
      </c>
      <c r="B14" s="6">
        <v>10974485</v>
      </c>
      <c r="C14" s="6">
        <v>13724079</v>
      </c>
      <c r="D14" s="6">
        <v>44740672</v>
      </c>
      <c r="E14" s="6">
        <v>46771879</v>
      </c>
      <c r="F14" s="6">
        <v>34878389</v>
      </c>
      <c r="G14" s="6">
        <v>87179701</v>
      </c>
      <c r="H14" s="6">
        <v>45778793</v>
      </c>
    </row>
    <row r="15" spans="1:8" x14ac:dyDescent="0.25">
      <c r="A15" s="3" t="s">
        <v>12</v>
      </c>
      <c r="B15" s="6">
        <v>7453210</v>
      </c>
      <c r="C15" s="6">
        <v>7933392</v>
      </c>
      <c r="D15" s="6">
        <v>8362419</v>
      </c>
      <c r="E15" s="6">
        <v>8356302</v>
      </c>
      <c r="F15" s="6">
        <v>8484283</v>
      </c>
      <c r="G15" s="6">
        <v>9528302</v>
      </c>
      <c r="H15" s="6">
        <v>8170867</v>
      </c>
    </row>
    <row r="16" spans="1:8" x14ac:dyDescent="0.25">
      <c r="A16" s="3" t="s">
        <v>13</v>
      </c>
      <c r="B16" s="6">
        <v>62309191</v>
      </c>
      <c r="C16" s="6">
        <v>114834408</v>
      </c>
      <c r="D16" s="6">
        <v>76986712</v>
      </c>
      <c r="E16" s="6">
        <v>25046528</v>
      </c>
      <c r="F16" s="6">
        <v>35733770</v>
      </c>
      <c r="G16" s="6">
        <v>68514181</v>
      </c>
      <c r="H16" s="6">
        <v>52166356</v>
      </c>
    </row>
    <row r="17" spans="1:8" x14ac:dyDescent="0.25">
      <c r="A17" s="3" t="s">
        <v>37</v>
      </c>
      <c r="B17" s="6">
        <v>15000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</row>
    <row r="18" spans="1:8" x14ac:dyDescent="0.25">
      <c r="A18" s="3" t="s">
        <v>32</v>
      </c>
      <c r="B18" s="6">
        <v>4501851</v>
      </c>
      <c r="C18" s="6">
        <v>1793448</v>
      </c>
      <c r="D18" s="6">
        <v>2293374</v>
      </c>
      <c r="E18" s="6">
        <v>2779878</v>
      </c>
      <c r="F18" s="6">
        <v>23565108</v>
      </c>
      <c r="G18" s="6">
        <v>43191318</v>
      </c>
      <c r="H18" s="6">
        <v>43883926</v>
      </c>
    </row>
    <row r="19" spans="1:8" x14ac:dyDescent="0.25">
      <c r="A19" s="3" t="s">
        <v>36</v>
      </c>
      <c r="B19" s="6">
        <v>5000000</v>
      </c>
      <c r="C19" s="6">
        <v>5000000</v>
      </c>
      <c r="D19" s="6">
        <v>0</v>
      </c>
      <c r="E19" s="6">
        <v>0</v>
      </c>
      <c r="F19" s="6">
        <v>0</v>
      </c>
      <c r="G19" s="6">
        <v>0</v>
      </c>
    </row>
    <row r="20" spans="1:8" x14ac:dyDescent="0.25">
      <c r="A20" s="3" t="s">
        <v>40</v>
      </c>
      <c r="B20" s="6">
        <v>1750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</row>
    <row r="21" spans="1:8" x14ac:dyDescent="0.25">
      <c r="A21" s="3" t="s">
        <v>14</v>
      </c>
      <c r="B21" s="6">
        <v>13774930</v>
      </c>
      <c r="C21" s="6">
        <v>14494126</v>
      </c>
      <c r="D21" s="6">
        <v>14862945</v>
      </c>
      <c r="E21" s="6">
        <v>37668630</v>
      </c>
      <c r="F21" s="6">
        <v>17074989</v>
      </c>
      <c r="G21" s="6">
        <v>19393446</v>
      </c>
      <c r="H21" s="6">
        <v>17331468</v>
      </c>
    </row>
    <row r="22" spans="1:8" x14ac:dyDescent="0.25">
      <c r="A22" s="3"/>
      <c r="B22" s="6"/>
      <c r="C22" s="6"/>
      <c r="D22" s="6"/>
      <c r="E22" s="6"/>
      <c r="F22" s="6"/>
    </row>
    <row r="23" spans="1:8" x14ac:dyDescent="0.25">
      <c r="A23" s="1"/>
      <c r="B23" s="7">
        <f>B7+B12</f>
        <v>691846309</v>
      </c>
      <c r="C23" s="7">
        <f t="shared" ref="C23:H23" si="2">C7+C12</f>
        <v>802470160</v>
      </c>
      <c r="D23" s="7">
        <f t="shared" si="2"/>
        <v>878075063</v>
      </c>
      <c r="E23" s="7">
        <f t="shared" si="2"/>
        <v>847137307</v>
      </c>
      <c r="F23" s="7">
        <f t="shared" si="2"/>
        <v>979975159</v>
      </c>
      <c r="G23" s="7">
        <f t="shared" si="2"/>
        <v>1434911636</v>
      </c>
      <c r="H23" s="7">
        <f t="shared" si="2"/>
        <v>1596176398</v>
      </c>
    </row>
    <row r="24" spans="1:8" x14ac:dyDescent="0.25">
      <c r="A24" s="1"/>
      <c r="B24" s="7"/>
      <c r="C24" s="7"/>
      <c r="D24" s="7"/>
      <c r="E24" s="7"/>
      <c r="F24" s="7"/>
    </row>
    <row r="25" spans="1:8" x14ac:dyDescent="0.25">
      <c r="A25" s="1"/>
      <c r="B25" s="7"/>
      <c r="C25" s="7"/>
      <c r="D25" s="7"/>
      <c r="E25" s="7"/>
      <c r="F25" s="7"/>
    </row>
    <row r="26" spans="1:8" ht="15.75" x14ac:dyDescent="0.25">
      <c r="A26" s="19" t="s">
        <v>55</v>
      </c>
      <c r="B26" s="6"/>
      <c r="C26" s="6"/>
      <c r="D26" s="6"/>
      <c r="E26" s="6"/>
      <c r="F26" s="6"/>
    </row>
    <row r="27" spans="1:8" ht="15.75" x14ac:dyDescent="0.25">
      <c r="A27" s="20" t="s">
        <v>56</v>
      </c>
      <c r="B27" s="6"/>
      <c r="C27" s="6"/>
      <c r="D27" s="6"/>
      <c r="E27" s="6"/>
      <c r="F27" s="6"/>
    </row>
    <row r="28" spans="1:8" x14ac:dyDescent="0.25">
      <c r="A28" s="18" t="s">
        <v>47</v>
      </c>
      <c r="B28" s="7">
        <f t="shared" ref="B28:E28" si="3">SUM(B29:B31)</f>
        <v>17708333</v>
      </c>
      <c r="C28" s="7">
        <f t="shared" si="3"/>
        <v>16612167</v>
      </c>
      <c r="D28" s="7">
        <f t="shared" si="3"/>
        <v>29678595</v>
      </c>
      <c r="E28" s="7">
        <f t="shared" si="3"/>
        <v>25841345</v>
      </c>
      <c r="F28" s="7">
        <f>SUM(F29:F31)</f>
        <v>49836717</v>
      </c>
      <c r="G28" s="7">
        <f>SUM(G29:G31)</f>
        <v>317580516</v>
      </c>
      <c r="H28" s="7">
        <f>SUM(H29:H31)</f>
        <v>421359137</v>
      </c>
    </row>
    <row r="29" spans="1:8" x14ac:dyDescent="0.25">
      <c r="A29" s="3" t="s">
        <v>7</v>
      </c>
      <c r="B29" s="6">
        <v>23958333</v>
      </c>
      <c r="C29" s="6">
        <v>22385019</v>
      </c>
      <c r="D29" s="6">
        <v>37098243</v>
      </c>
      <c r="E29" s="6">
        <v>33260993</v>
      </c>
      <c r="F29" s="6">
        <v>62295897</v>
      </c>
      <c r="G29" s="6">
        <v>268630775</v>
      </c>
      <c r="H29" s="6">
        <v>376581181</v>
      </c>
    </row>
    <row r="30" spans="1:8" x14ac:dyDescent="0.25">
      <c r="A30" s="3" t="s">
        <v>49</v>
      </c>
      <c r="B30" s="6"/>
      <c r="C30" s="6"/>
      <c r="D30" s="6"/>
      <c r="E30" s="6"/>
      <c r="F30" s="6"/>
      <c r="G30" s="6">
        <v>48949741</v>
      </c>
      <c r="H30">
        <v>44777956</v>
      </c>
    </row>
    <row r="31" spans="1:8" x14ac:dyDescent="0.25">
      <c r="A31" s="3" t="s">
        <v>57</v>
      </c>
      <c r="B31" s="6">
        <v>-6250000</v>
      </c>
      <c r="C31" s="6">
        <v>-5772852</v>
      </c>
      <c r="D31" s="6">
        <v>-7419648</v>
      </c>
      <c r="E31" s="6">
        <v>-7419648</v>
      </c>
      <c r="F31" s="8">
        <v>-12459180</v>
      </c>
      <c r="G31" s="6">
        <v>0</v>
      </c>
    </row>
    <row r="32" spans="1:8" x14ac:dyDescent="0.25">
      <c r="A32" s="13"/>
      <c r="B32" s="6"/>
      <c r="C32" s="6"/>
      <c r="D32" s="6"/>
      <c r="E32" s="6"/>
      <c r="F32" s="6"/>
    </row>
    <row r="33" spans="1:8" x14ac:dyDescent="0.25">
      <c r="A33" s="13"/>
      <c r="B33" s="6"/>
      <c r="C33" s="6"/>
      <c r="D33" s="6"/>
      <c r="E33" s="6"/>
      <c r="F33" s="6"/>
    </row>
    <row r="34" spans="1:8" x14ac:dyDescent="0.25">
      <c r="A34" s="13"/>
      <c r="B34" s="6"/>
      <c r="C34" s="6"/>
      <c r="D34" s="6"/>
      <c r="E34" s="6"/>
      <c r="F34" s="6"/>
    </row>
    <row r="35" spans="1:8" x14ac:dyDescent="0.25">
      <c r="A35" s="18" t="s">
        <v>15</v>
      </c>
      <c r="B35" s="7">
        <f t="shared" ref="B35:E35" si="4">SUM(B36:B43)</f>
        <v>132429386</v>
      </c>
      <c r="C35" s="7">
        <f t="shared" si="4"/>
        <v>186612084</v>
      </c>
      <c r="D35" s="7">
        <f t="shared" si="4"/>
        <v>214573508</v>
      </c>
      <c r="E35" s="7">
        <f t="shared" si="4"/>
        <v>165757975</v>
      </c>
      <c r="F35" s="7">
        <f>SUM(F36:F43)</f>
        <v>227824244</v>
      </c>
      <c r="G35" s="7">
        <f>SUM(G36:G43)</f>
        <v>366997384</v>
      </c>
      <c r="H35" s="7">
        <f>SUM(H36:H43)</f>
        <v>384631802</v>
      </c>
    </row>
    <row r="36" spans="1:8" x14ac:dyDescent="0.25">
      <c r="A36" s="3" t="s">
        <v>16</v>
      </c>
      <c r="B36" s="6">
        <v>46027438</v>
      </c>
      <c r="C36" s="6">
        <v>65854400</v>
      </c>
      <c r="D36" s="6">
        <v>110223258</v>
      </c>
      <c r="E36" s="6">
        <v>63645457</v>
      </c>
      <c r="F36" s="6">
        <v>97484385</v>
      </c>
      <c r="G36" s="6">
        <v>249903464</v>
      </c>
      <c r="H36" s="6">
        <v>270408772</v>
      </c>
    </row>
    <row r="37" spans="1:8" x14ac:dyDescent="0.25">
      <c r="A37" s="3" t="s">
        <v>20</v>
      </c>
      <c r="B37" s="6">
        <v>5739472</v>
      </c>
      <c r="C37" s="6">
        <v>6023775</v>
      </c>
      <c r="D37" s="6">
        <v>11075857</v>
      </c>
      <c r="E37" s="6">
        <v>7250237</v>
      </c>
      <c r="F37" s="6">
        <v>12791264</v>
      </c>
      <c r="G37" s="6">
        <v>43035529</v>
      </c>
      <c r="H37" s="6">
        <v>33519817</v>
      </c>
    </row>
    <row r="38" spans="1:8" x14ac:dyDescent="0.25">
      <c r="A38" s="3" t="s">
        <v>17</v>
      </c>
      <c r="B38" s="6">
        <v>15831705</v>
      </c>
      <c r="C38" s="6">
        <v>33992170</v>
      </c>
      <c r="D38" s="6">
        <v>16323952</v>
      </c>
      <c r="E38" s="6">
        <v>16473349</v>
      </c>
      <c r="F38" s="6">
        <v>16659050</v>
      </c>
      <c r="G38" s="6">
        <v>18765752</v>
      </c>
      <c r="H38" s="6">
        <v>21129178</v>
      </c>
    </row>
    <row r="39" spans="1:8" x14ac:dyDescent="0.25">
      <c r="A39" s="3" t="s">
        <v>21</v>
      </c>
      <c r="B39" s="6">
        <v>6250000</v>
      </c>
      <c r="C39" s="6">
        <v>5772852</v>
      </c>
      <c r="D39" s="6">
        <v>7419648</v>
      </c>
      <c r="E39" s="6">
        <v>7419648</v>
      </c>
      <c r="F39" s="6">
        <v>12459179</v>
      </c>
      <c r="G39" s="6">
        <v>0</v>
      </c>
    </row>
    <row r="40" spans="1:8" x14ac:dyDescent="0.25">
      <c r="A40" s="3" t="s">
        <v>18</v>
      </c>
      <c r="B40" s="6">
        <v>3284374</v>
      </c>
      <c r="C40" s="6">
        <v>4350344</v>
      </c>
      <c r="D40" s="6">
        <v>5392888</v>
      </c>
      <c r="E40" s="6">
        <v>6232716</v>
      </c>
      <c r="F40" s="6">
        <v>7910170</v>
      </c>
      <c r="G40" s="6">
        <v>9898354</v>
      </c>
      <c r="H40" s="6">
        <v>12132486</v>
      </c>
    </row>
    <row r="41" spans="1:8" x14ac:dyDescent="0.25">
      <c r="A41" s="3" t="s">
        <v>19</v>
      </c>
      <c r="B41" s="6">
        <v>3641706</v>
      </c>
      <c r="C41" s="6">
        <v>5553817</v>
      </c>
      <c r="D41" s="6">
        <v>4812238</v>
      </c>
      <c r="E41" s="6">
        <v>3006006</v>
      </c>
      <c r="F41" s="6">
        <v>3644626</v>
      </c>
      <c r="G41" s="6">
        <v>3984249</v>
      </c>
      <c r="H41" s="6">
        <v>2023364</v>
      </c>
    </row>
    <row r="42" spans="1:8" x14ac:dyDescent="0.25">
      <c r="A42" s="3" t="s">
        <v>33</v>
      </c>
      <c r="B42" s="6">
        <v>49426778</v>
      </c>
      <c r="C42" s="6">
        <v>62853215</v>
      </c>
      <c r="D42" s="6">
        <v>57282330</v>
      </c>
      <c r="E42" s="6">
        <v>61308718</v>
      </c>
      <c r="F42" s="6">
        <v>73882272</v>
      </c>
      <c r="G42" s="6">
        <v>36430998</v>
      </c>
      <c r="H42" s="6">
        <v>39243825</v>
      </c>
    </row>
    <row r="43" spans="1:8" x14ac:dyDescent="0.25">
      <c r="A43" s="3" t="s">
        <v>34</v>
      </c>
      <c r="B43" s="6">
        <v>2227913</v>
      </c>
      <c r="C43" s="6">
        <v>2211511</v>
      </c>
      <c r="D43" s="6">
        <v>2043337</v>
      </c>
      <c r="E43" s="6">
        <v>421844</v>
      </c>
      <c r="F43" s="6">
        <v>2993298</v>
      </c>
      <c r="G43" s="6">
        <v>4979038</v>
      </c>
      <c r="H43" s="6">
        <v>6174360</v>
      </c>
    </row>
    <row r="44" spans="1:8" x14ac:dyDescent="0.25">
      <c r="A44" s="1"/>
      <c r="B44" s="6"/>
      <c r="C44" s="6"/>
      <c r="D44" s="6"/>
      <c r="E44" s="6"/>
      <c r="F44" s="7"/>
    </row>
    <row r="45" spans="1:8" x14ac:dyDescent="0.25">
      <c r="A45" s="18" t="s">
        <v>58</v>
      </c>
      <c r="B45" s="7">
        <f t="shared" ref="B45:E45" si="5">SUM(B46:B48)</f>
        <v>541708590</v>
      </c>
      <c r="C45" s="7">
        <f t="shared" si="5"/>
        <v>599245909</v>
      </c>
      <c r="D45" s="7">
        <f t="shared" si="5"/>
        <v>633822960</v>
      </c>
      <c r="E45" s="7">
        <f t="shared" si="5"/>
        <v>655537987</v>
      </c>
      <c r="F45" s="7">
        <f>SUM(F46:F48)</f>
        <v>702314198</v>
      </c>
      <c r="G45" s="7">
        <f>SUM(G46:G48)</f>
        <v>750333736</v>
      </c>
      <c r="H45" s="7">
        <f>SUM(H46:H48)</f>
        <v>790185459</v>
      </c>
    </row>
    <row r="46" spans="1:8" x14ac:dyDescent="0.25">
      <c r="A46" t="s">
        <v>5</v>
      </c>
      <c r="B46" s="6">
        <v>464207730</v>
      </c>
      <c r="C46" s="6">
        <v>510628500</v>
      </c>
      <c r="D46" s="6">
        <v>561691350</v>
      </c>
      <c r="E46" s="6">
        <v>561691350</v>
      </c>
      <c r="F46" s="6">
        <v>589775910</v>
      </c>
      <c r="G46" s="6">
        <v>619264700</v>
      </c>
      <c r="H46" s="6">
        <v>650227930</v>
      </c>
    </row>
    <row r="47" spans="1:8" x14ac:dyDescent="0.25">
      <c r="A47" t="s">
        <v>48</v>
      </c>
      <c r="B47" s="6"/>
      <c r="C47" s="6"/>
      <c r="D47" s="6"/>
      <c r="E47" s="6"/>
      <c r="F47" s="6"/>
      <c r="G47" s="6">
        <v>127072779</v>
      </c>
      <c r="H47" s="6">
        <v>135961272</v>
      </c>
    </row>
    <row r="48" spans="1:8" x14ac:dyDescent="0.25">
      <c r="A48" t="s">
        <v>6</v>
      </c>
      <c r="B48" s="6">
        <v>77500860</v>
      </c>
      <c r="C48" s="6">
        <v>88617409</v>
      </c>
      <c r="D48" s="6">
        <v>72131610</v>
      </c>
      <c r="E48" s="6">
        <v>93846637</v>
      </c>
      <c r="F48" s="6">
        <v>112538288</v>
      </c>
      <c r="G48" s="6">
        <v>3996257</v>
      </c>
      <c r="H48" s="6">
        <v>3996257</v>
      </c>
    </row>
    <row r="50" spans="1:8" x14ac:dyDescent="0.25">
      <c r="B50" s="6"/>
      <c r="C50" s="6"/>
      <c r="D50" s="6"/>
      <c r="E50" s="6"/>
      <c r="F50" s="6"/>
    </row>
    <row r="51" spans="1:8" x14ac:dyDescent="0.25">
      <c r="A51" s="1"/>
      <c r="B51" s="7">
        <f t="shared" ref="B51:H51" si="6">B28+B35</f>
        <v>150137719</v>
      </c>
      <c r="C51" s="7">
        <f t="shared" si="6"/>
        <v>203224251</v>
      </c>
      <c r="D51" s="7">
        <f t="shared" si="6"/>
        <v>244252103</v>
      </c>
      <c r="E51" s="7">
        <f t="shared" si="6"/>
        <v>191599320</v>
      </c>
      <c r="F51" s="7">
        <f t="shared" si="6"/>
        <v>277660961</v>
      </c>
      <c r="G51" s="7">
        <f t="shared" si="6"/>
        <v>684577900</v>
      </c>
      <c r="H51" s="7">
        <f t="shared" si="6"/>
        <v>805990939</v>
      </c>
    </row>
    <row r="52" spans="1:8" x14ac:dyDescent="0.25">
      <c r="A52" s="1"/>
      <c r="B52" s="7"/>
      <c r="C52" s="7"/>
      <c r="D52" s="7"/>
      <c r="E52" s="7"/>
      <c r="F52" s="7"/>
    </row>
    <row r="53" spans="1:8" x14ac:dyDescent="0.25">
      <c r="A53" s="1"/>
      <c r="B53" s="7">
        <f t="shared" ref="B53:H53" si="7">B51+B45</f>
        <v>691846309</v>
      </c>
      <c r="C53" s="7">
        <f t="shared" si="7"/>
        <v>802470160</v>
      </c>
      <c r="D53" s="7">
        <f t="shared" si="7"/>
        <v>878075063</v>
      </c>
      <c r="E53" s="7">
        <f t="shared" si="7"/>
        <v>847137307</v>
      </c>
      <c r="F53" s="7">
        <f t="shared" si="7"/>
        <v>979975159</v>
      </c>
      <c r="G53" s="7">
        <f t="shared" si="7"/>
        <v>1434911636</v>
      </c>
      <c r="H53" s="7">
        <f t="shared" si="7"/>
        <v>1596176398</v>
      </c>
    </row>
    <row r="54" spans="1:8" x14ac:dyDescent="0.25">
      <c r="A54" s="1"/>
      <c r="B54" s="6"/>
      <c r="C54" s="6"/>
      <c r="D54" s="6"/>
      <c r="E54" s="6"/>
      <c r="F54" s="7"/>
    </row>
    <row r="55" spans="1:8" x14ac:dyDescent="0.25">
      <c r="A55" s="21" t="s">
        <v>59</v>
      </c>
      <c r="B55" s="11">
        <f>B45/(B46/10)</f>
        <v>11.669529716792955</v>
      </c>
      <c r="C55" s="11">
        <f t="shared" ref="C55:H55" si="8">C45/(C46/10)</f>
        <v>11.73545755867524</v>
      </c>
      <c r="D55" s="11">
        <f t="shared" si="8"/>
        <v>11.284185878952917</v>
      </c>
      <c r="E55" s="11">
        <f t="shared" si="8"/>
        <v>11.670786580566</v>
      </c>
      <c r="F55" s="11">
        <f t="shared" si="8"/>
        <v>11.908153352686108</v>
      </c>
      <c r="G55" s="11">
        <f t="shared" si="8"/>
        <v>12.116526842237253</v>
      </c>
      <c r="H55" s="11">
        <f t="shared" si="8"/>
        <v>12.152437976633824</v>
      </c>
    </row>
    <row r="56" spans="1:8" x14ac:dyDescent="0.25">
      <c r="A56" s="21" t="s">
        <v>60</v>
      </c>
      <c r="B56" s="6">
        <f>B46/10</f>
        <v>46420773</v>
      </c>
      <c r="C56" s="6">
        <f t="shared" ref="C56:H56" si="9">C46/10</f>
        <v>51062850</v>
      </c>
      <c r="D56" s="6">
        <f t="shared" si="9"/>
        <v>56169135</v>
      </c>
      <c r="E56" s="6">
        <f t="shared" si="9"/>
        <v>56169135</v>
      </c>
      <c r="F56" s="6">
        <f t="shared" si="9"/>
        <v>58977591</v>
      </c>
      <c r="G56" s="6">
        <f t="shared" si="9"/>
        <v>61926470</v>
      </c>
      <c r="H56" s="6">
        <f t="shared" si="9"/>
        <v>65022793</v>
      </c>
    </row>
    <row r="57" spans="1:8" x14ac:dyDescent="0.25">
      <c r="A57" s="1"/>
      <c r="B57" s="6"/>
      <c r="C57" s="6"/>
      <c r="D57" s="6"/>
      <c r="E57" s="6"/>
      <c r="F57" s="6"/>
    </row>
    <row r="58" spans="1:8" x14ac:dyDescent="0.25">
      <c r="A58" s="1"/>
      <c r="B58" s="6"/>
      <c r="C58" s="6"/>
      <c r="D58" s="6"/>
      <c r="E58" s="6"/>
      <c r="F58" s="6"/>
      <c r="H58" s="15"/>
    </row>
    <row r="59" spans="1:8" x14ac:dyDescent="0.25">
      <c r="A59" s="1"/>
      <c r="B59" s="7"/>
      <c r="C59" s="7"/>
      <c r="D59" s="7"/>
      <c r="E59" s="7"/>
      <c r="F59" s="7"/>
    </row>
    <row r="60" spans="1:8" x14ac:dyDescent="0.25">
      <c r="A60" s="1"/>
      <c r="B60" s="6"/>
      <c r="C60" s="6"/>
      <c r="D60" s="6"/>
      <c r="E60" s="6"/>
      <c r="F60" s="6"/>
    </row>
    <row r="61" spans="1:8" x14ac:dyDescent="0.25">
      <c r="A61" s="2"/>
      <c r="B61" s="7"/>
      <c r="C61" s="7"/>
      <c r="D61" s="7"/>
      <c r="E61" s="7"/>
      <c r="F61" s="7"/>
    </row>
    <row r="62" spans="1:8" x14ac:dyDescent="0.25">
      <c r="A62" s="3"/>
      <c r="B62" s="6"/>
      <c r="C62" s="6"/>
      <c r="D62" s="6"/>
      <c r="E62" s="6"/>
      <c r="F62" s="6"/>
    </row>
    <row r="63" spans="1:8" x14ac:dyDescent="0.25">
      <c r="A63" s="3"/>
      <c r="B63" s="6"/>
      <c r="C63" s="6"/>
      <c r="D63" s="6"/>
      <c r="E63" s="6"/>
      <c r="F63" s="6"/>
    </row>
    <row r="64" spans="1:8" x14ac:dyDescent="0.25">
      <c r="B64" s="7"/>
      <c r="C64" s="7"/>
      <c r="D64" s="7"/>
      <c r="E64" s="7"/>
      <c r="F64" s="7"/>
    </row>
    <row r="65" spans="1:6" x14ac:dyDescent="0.25">
      <c r="B65" s="6"/>
      <c r="C65" s="6"/>
      <c r="D65" s="6"/>
      <c r="E65" s="6"/>
      <c r="F65" s="6"/>
    </row>
    <row r="66" spans="1:6" x14ac:dyDescent="0.25">
      <c r="B66" s="6"/>
      <c r="C66" s="6"/>
      <c r="D66" s="6"/>
      <c r="E66" s="6"/>
      <c r="F66" s="6"/>
    </row>
    <row r="67" spans="1:6" x14ac:dyDescent="0.25">
      <c r="B67" s="6"/>
      <c r="C67" s="6"/>
      <c r="D67" s="6"/>
      <c r="E67" s="6"/>
      <c r="F67" s="6"/>
    </row>
    <row r="68" spans="1:6" x14ac:dyDescent="0.25">
      <c r="A68" s="1"/>
      <c r="B68" s="6"/>
      <c r="C68" s="6"/>
      <c r="D68" s="6"/>
      <c r="E68" s="6"/>
      <c r="F68" s="6"/>
    </row>
    <row r="69" spans="1:6" x14ac:dyDescent="0.25">
      <c r="A69" s="3"/>
      <c r="B69" s="6"/>
      <c r="C69" s="6"/>
      <c r="D69" s="6"/>
      <c r="E69" s="6"/>
      <c r="F69" s="6"/>
    </row>
    <row r="70" spans="1:6" x14ac:dyDescent="0.25">
      <c r="A70" s="3"/>
      <c r="B70" s="6"/>
      <c r="C70" s="6"/>
      <c r="D70" s="6"/>
      <c r="E70" s="6"/>
      <c r="F70" s="6"/>
    </row>
    <row r="71" spans="1:6" x14ac:dyDescent="0.25">
      <c r="A71" s="3"/>
      <c r="B71" s="6"/>
      <c r="C71" s="6"/>
      <c r="D71" s="6"/>
      <c r="E71" s="6"/>
      <c r="F71" s="6"/>
    </row>
    <row r="72" spans="1:6" x14ac:dyDescent="0.25">
      <c r="A72" s="3"/>
      <c r="B72" s="6"/>
      <c r="C72" s="6"/>
      <c r="D72" s="6"/>
      <c r="E72" s="6"/>
      <c r="F72" s="6"/>
    </row>
    <row r="73" spans="1:6" x14ac:dyDescent="0.25">
      <c r="A73" s="3"/>
      <c r="B73" s="6"/>
      <c r="C73" s="6"/>
      <c r="D73" s="6"/>
      <c r="E73" s="6"/>
      <c r="F73" s="6"/>
    </row>
    <row r="74" spans="1:6" x14ac:dyDescent="0.25">
      <c r="A74" s="3"/>
      <c r="B74" s="6"/>
      <c r="C74" s="6"/>
      <c r="D74" s="6"/>
      <c r="E74" s="6"/>
      <c r="F74" s="6"/>
    </row>
    <row r="75" spans="1:6" x14ac:dyDescent="0.25">
      <c r="A75" s="1"/>
      <c r="B75" s="7"/>
      <c r="C75" s="7"/>
      <c r="D75" s="7"/>
      <c r="E75" s="7"/>
      <c r="F75" s="7"/>
    </row>
    <row r="76" spans="1:6" x14ac:dyDescent="0.25">
      <c r="A76" s="1"/>
      <c r="B76" s="6"/>
      <c r="C76" s="6"/>
      <c r="D76" s="6"/>
      <c r="E76" s="6"/>
      <c r="F76" s="6"/>
    </row>
    <row r="77" spans="1:6" x14ac:dyDescent="0.25">
      <c r="A77" s="1"/>
      <c r="B77" s="6"/>
      <c r="C77" s="6"/>
      <c r="D77" s="6"/>
      <c r="E77" s="6"/>
      <c r="F77" s="6"/>
    </row>
    <row r="78" spans="1:6" x14ac:dyDescent="0.25">
      <c r="A78" s="3"/>
      <c r="B78" s="6"/>
      <c r="C78" s="6"/>
      <c r="D78" s="6"/>
      <c r="E78" s="6"/>
      <c r="F78" s="6"/>
    </row>
    <row r="79" spans="1:6" x14ac:dyDescent="0.25">
      <c r="A79" s="3"/>
      <c r="B79" s="6"/>
      <c r="C79" s="6"/>
      <c r="D79" s="6"/>
      <c r="E79" s="6"/>
      <c r="F79" s="6"/>
    </row>
    <row r="80" spans="1:6" x14ac:dyDescent="0.25">
      <c r="A80" s="1"/>
      <c r="B80" s="6"/>
      <c r="C80" s="6"/>
      <c r="D80" s="6"/>
      <c r="E80" s="6"/>
      <c r="F80" s="6"/>
    </row>
    <row r="81" spans="1:6" x14ac:dyDescent="0.25">
      <c r="A81" s="1"/>
      <c r="B81" s="7"/>
      <c r="C81" s="7"/>
      <c r="D81" s="7"/>
      <c r="E81" s="7"/>
      <c r="F81" s="7"/>
    </row>
    <row r="82" spans="1:6" x14ac:dyDescent="0.25">
      <c r="B82" s="6"/>
      <c r="C82" s="6"/>
      <c r="D82" s="6"/>
      <c r="E82" s="6"/>
      <c r="F82" s="6"/>
    </row>
    <row r="83" spans="1:6" x14ac:dyDescent="0.25">
      <c r="A83" s="1"/>
      <c r="B83" s="6"/>
      <c r="C83" s="6"/>
      <c r="D83" s="6"/>
      <c r="E83" s="6"/>
      <c r="F83" s="6"/>
    </row>
    <row r="84" spans="1:6" x14ac:dyDescent="0.25">
      <c r="B84" s="6"/>
      <c r="C84" s="6"/>
      <c r="D84" s="6"/>
      <c r="E84" s="6"/>
      <c r="F84" s="6"/>
    </row>
    <row r="85" spans="1:6" x14ac:dyDescent="0.25">
      <c r="B85" s="6"/>
      <c r="C85" s="6"/>
      <c r="D85" s="6"/>
      <c r="E85" s="6"/>
      <c r="F85" s="6"/>
    </row>
    <row r="86" spans="1:6" x14ac:dyDescent="0.25">
      <c r="A86" s="1"/>
      <c r="B86" s="7"/>
      <c r="C86" s="7"/>
      <c r="D86" s="7"/>
      <c r="E86" s="7"/>
      <c r="F86" s="7"/>
    </row>
    <row r="87" spans="1:6" x14ac:dyDescent="0.25">
      <c r="A87" s="1"/>
      <c r="B87" s="7"/>
      <c r="C87" s="7"/>
      <c r="D87" s="7"/>
      <c r="E87" s="7"/>
      <c r="F87" s="7"/>
    </row>
    <row r="88" spans="1:6" x14ac:dyDescent="0.25">
      <c r="A88" s="1"/>
      <c r="B88" s="6"/>
      <c r="C88" s="6"/>
      <c r="D88" s="6"/>
      <c r="E88" s="6"/>
      <c r="F88" s="7"/>
    </row>
    <row r="89" spans="1:6" x14ac:dyDescent="0.25">
      <c r="A89" s="1"/>
      <c r="B89" s="7"/>
      <c r="C89" s="7"/>
      <c r="D89" s="7"/>
      <c r="E89" s="7"/>
      <c r="F89" s="7"/>
    </row>
    <row r="90" spans="1:6" x14ac:dyDescent="0.25">
      <c r="B90" s="6"/>
      <c r="C90" s="6"/>
      <c r="D90" s="6"/>
      <c r="E90" s="6"/>
      <c r="F90" s="6"/>
    </row>
    <row r="91" spans="1:6" x14ac:dyDescent="0.25">
      <c r="A91" s="1"/>
      <c r="B91" s="9"/>
      <c r="C91" s="6"/>
      <c r="D91" s="6"/>
      <c r="E91" s="9"/>
      <c r="F91" s="9"/>
    </row>
    <row r="92" spans="1:6" x14ac:dyDescent="0.25">
      <c r="B92" s="6"/>
      <c r="C92" s="6"/>
      <c r="D92" s="6"/>
      <c r="E92" s="6"/>
      <c r="F92" s="6"/>
    </row>
    <row r="93" spans="1:6" x14ac:dyDescent="0.25">
      <c r="B93" s="6"/>
      <c r="C93" s="6"/>
      <c r="D93" s="6"/>
      <c r="E93" s="6"/>
      <c r="F93" s="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workbookViewId="0">
      <pane xSplit="1" ySplit="4" topLeftCell="B17" activePane="bottomRight" state="frozen"/>
      <selection pane="topRight" activeCell="B1" sqref="B1"/>
      <selection pane="bottomLeft" activeCell="A3" sqref="A3"/>
      <selection pane="bottomRight" activeCell="G26" sqref="G26"/>
    </sheetView>
  </sheetViews>
  <sheetFormatPr defaultRowHeight="15" x14ac:dyDescent="0.25"/>
  <cols>
    <col min="1" max="1" width="32.85546875" bestFit="1" customWidth="1"/>
    <col min="2" max="4" width="13.42578125" bestFit="1" customWidth="1"/>
    <col min="5" max="5" width="12.5703125" bestFit="1" customWidth="1"/>
    <col min="6" max="6" width="13.42578125" bestFit="1" customWidth="1"/>
    <col min="7" max="7" width="16" bestFit="1" customWidth="1"/>
    <col min="8" max="8" width="18" customWidth="1"/>
  </cols>
  <sheetData>
    <row r="1" spans="1:8" ht="15.75" x14ac:dyDescent="0.25">
      <c r="A1" s="4" t="s">
        <v>42</v>
      </c>
      <c r="B1" s="15"/>
      <c r="C1" s="15"/>
      <c r="D1" s="15"/>
      <c r="E1" s="15"/>
      <c r="F1" s="15"/>
      <c r="G1" s="15"/>
    </row>
    <row r="2" spans="1:8" ht="15.75" x14ac:dyDescent="0.25">
      <c r="A2" s="4" t="s">
        <v>61</v>
      </c>
      <c r="B2" s="6"/>
      <c r="C2" s="6"/>
      <c r="D2" s="6"/>
      <c r="E2" s="6"/>
      <c r="F2" s="6"/>
    </row>
    <row r="3" spans="1:8" ht="15.75" x14ac:dyDescent="0.25">
      <c r="A3" s="4" t="s">
        <v>51</v>
      </c>
      <c r="B3" s="6"/>
      <c r="C3" s="6"/>
      <c r="D3" s="6"/>
      <c r="E3" s="6"/>
      <c r="F3" s="6"/>
    </row>
    <row r="4" spans="1:8" ht="15.75" x14ac:dyDescent="0.25">
      <c r="B4" s="4">
        <v>2013</v>
      </c>
      <c r="C4" s="4">
        <v>2014</v>
      </c>
      <c r="D4" s="4">
        <v>2015</v>
      </c>
      <c r="E4" s="4">
        <v>2016</v>
      </c>
      <c r="F4" s="4">
        <v>2017</v>
      </c>
      <c r="G4" s="4">
        <v>2018</v>
      </c>
      <c r="H4" s="4">
        <v>2019</v>
      </c>
    </row>
    <row r="5" spans="1:8" x14ac:dyDescent="0.25">
      <c r="A5" s="21" t="s">
        <v>62</v>
      </c>
      <c r="B5" s="6">
        <v>225013074</v>
      </c>
      <c r="C5" s="6">
        <v>262736188</v>
      </c>
      <c r="D5" s="6">
        <v>223311100</v>
      </c>
      <c r="E5" s="6">
        <v>137830413</v>
      </c>
      <c r="F5" s="6">
        <v>260844209</v>
      </c>
      <c r="G5" s="6">
        <v>310946277</v>
      </c>
      <c r="H5" s="6">
        <v>468094725</v>
      </c>
    </row>
    <row r="6" spans="1:8" x14ac:dyDescent="0.25">
      <c r="A6" t="s">
        <v>0</v>
      </c>
      <c r="B6" s="6">
        <v>119832933</v>
      </c>
      <c r="C6" s="6">
        <v>141210672</v>
      </c>
      <c r="D6" s="6">
        <v>131637637</v>
      </c>
      <c r="E6" s="6">
        <v>83167115</v>
      </c>
      <c r="F6" s="6">
        <v>141501291</v>
      </c>
      <c r="G6" s="6">
        <v>176814290</v>
      </c>
      <c r="H6" s="6">
        <v>329572873</v>
      </c>
    </row>
    <row r="7" spans="1:8" x14ac:dyDescent="0.25">
      <c r="A7" s="21" t="s">
        <v>1</v>
      </c>
      <c r="B7" s="7">
        <f>B5-B6</f>
        <v>105180141</v>
      </c>
      <c r="C7" s="7">
        <f t="shared" ref="C7:H7" si="0">C5-C6</f>
        <v>121525516</v>
      </c>
      <c r="D7" s="7">
        <f t="shared" si="0"/>
        <v>91673463</v>
      </c>
      <c r="E7" s="7">
        <f t="shared" si="0"/>
        <v>54663298</v>
      </c>
      <c r="F7" s="7">
        <f t="shared" si="0"/>
        <v>119342918</v>
      </c>
      <c r="G7" s="7">
        <f t="shared" si="0"/>
        <v>134131987</v>
      </c>
      <c r="H7" s="7">
        <f t="shared" si="0"/>
        <v>138521852</v>
      </c>
    </row>
    <row r="8" spans="1:8" x14ac:dyDescent="0.25">
      <c r="A8" s="21" t="s">
        <v>63</v>
      </c>
      <c r="B8" s="6"/>
      <c r="C8" s="6"/>
      <c r="D8" s="6"/>
      <c r="E8" s="6"/>
      <c r="F8" s="6"/>
    </row>
    <row r="9" spans="1:8" x14ac:dyDescent="0.25">
      <c r="A9" t="s">
        <v>2</v>
      </c>
      <c r="B9" s="6">
        <v>18331956</v>
      </c>
      <c r="C9" s="6">
        <v>17822473</v>
      </c>
      <c r="D9" s="6">
        <v>17595373</v>
      </c>
      <c r="E9" s="6">
        <v>12346123</v>
      </c>
      <c r="F9" s="6">
        <v>30177159</v>
      </c>
      <c r="G9" s="6">
        <v>33679629</v>
      </c>
      <c r="H9" s="6">
        <v>34045345</v>
      </c>
    </row>
    <row r="10" spans="1:8" x14ac:dyDescent="0.25">
      <c r="A10" t="s">
        <v>3</v>
      </c>
      <c r="B10" s="6">
        <v>2318750</v>
      </c>
      <c r="C10" s="6">
        <v>3171363</v>
      </c>
      <c r="D10" s="6">
        <v>2840138</v>
      </c>
      <c r="E10" s="6">
        <v>1611985</v>
      </c>
      <c r="F10" s="6">
        <v>4061822</v>
      </c>
      <c r="G10" s="6">
        <v>4325150</v>
      </c>
      <c r="H10" s="6">
        <v>4405864</v>
      </c>
    </row>
    <row r="11" spans="1:8" x14ac:dyDescent="0.25">
      <c r="A11" s="1"/>
      <c r="B11" s="7">
        <f t="shared" ref="B11:E11" si="1">SUM(B9:B10)</f>
        <v>20650706</v>
      </c>
      <c r="C11" s="7">
        <f t="shared" si="1"/>
        <v>20993836</v>
      </c>
      <c r="D11" s="7">
        <f t="shared" si="1"/>
        <v>20435511</v>
      </c>
      <c r="E11" s="7">
        <f t="shared" si="1"/>
        <v>13958108</v>
      </c>
      <c r="F11" s="7">
        <f>SUM(F9:F10)</f>
        <v>34238981</v>
      </c>
      <c r="G11" s="7">
        <f>SUM(G9:G10)</f>
        <v>38004779</v>
      </c>
      <c r="H11" s="7">
        <f>SUM(H9:H10)</f>
        <v>38451209</v>
      </c>
    </row>
    <row r="12" spans="1:8" x14ac:dyDescent="0.25">
      <c r="A12" s="21" t="s">
        <v>64</v>
      </c>
      <c r="B12" s="7">
        <f t="shared" ref="B12:E12" si="2">B7-B11</f>
        <v>84529435</v>
      </c>
      <c r="C12" s="7">
        <f t="shared" si="2"/>
        <v>100531680</v>
      </c>
      <c r="D12" s="7">
        <f t="shared" si="2"/>
        <v>71237952</v>
      </c>
      <c r="E12" s="7">
        <f t="shared" si="2"/>
        <v>40705190</v>
      </c>
      <c r="F12" s="7">
        <f>F7-F11</f>
        <v>85103937</v>
      </c>
      <c r="G12" s="7">
        <f>G7-G11</f>
        <v>96127208</v>
      </c>
      <c r="H12" s="7">
        <f>H7-H11</f>
        <v>100070643</v>
      </c>
    </row>
    <row r="13" spans="1:8" x14ac:dyDescent="0.25">
      <c r="A13" s="22" t="s">
        <v>65</v>
      </c>
      <c r="B13" s="7"/>
      <c r="C13" s="7"/>
      <c r="D13" s="7"/>
      <c r="E13" s="7"/>
      <c r="F13" s="7"/>
      <c r="G13" s="7"/>
    </row>
    <row r="14" spans="1:8" x14ac:dyDescent="0.25">
      <c r="A14" s="3" t="s">
        <v>22</v>
      </c>
      <c r="B14" s="6">
        <v>3203104</v>
      </c>
      <c r="C14" s="6">
        <v>1018536</v>
      </c>
      <c r="D14" s="6">
        <v>1350722</v>
      </c>
      <c r="E14" s="6">
        <v>1024458</v>
      </c>
      <c r="F14" s="7">
        <v>543010</v>
      </c>
      <c r="G14" s="6">
        <v>1536339</v>
      </c>
      <c r="H14" s="6">
        <v>709699</v>
      </c>
    </row>
    <row r="15" spans="1:8" x14ac:dyDescent="0.25">
      <c r="A15" s="3" t="s">
        <v>23</v>
      </c>
      <c r="B15" s="6"/>
      <c r="C15" s="6"/>
      <c r="D15" s="6"/>
      <c r="E15" s="6"/>
      <c r="F15" s="6"/>
    </row>
    <row r="16" spans="1:8" x14ac:dyDescent="0.25">
      <c r="A16" t="s">
        <v>4</v>
      </c>
      <c r="B16" s="6">
        <v>13353419</v>
      </c>
      <c r="C16" s="6">
        <v>14311926</v>
      </c>
      <c r="D16" s="6">
        <v>18969391</v>
      </c>
      <c r="E16" s="6">
        <v>8046603</v>
      </c>
      <c r="F16" s="6">
        <v>15413930</v>
      </c>
      <c r="G16" s="6">
        <v>26009665</v>
      </c>
      <c r="H16" s="6">
        <v>60362939</v>
      </c>
    </row>
    <row r="17" spans="1:8" x14ac:dyDescent="0.25">
      <c r="A17" s="3" t="s">
        <v>35</v>
      </c>
      <c r="B17" s="6">
        <v>665000</v>
      </c>
      <c r="C17" s="6">
        <v>0</v>
      </c>
      <c r="D17" s="6">
        <v>0</v>
      </c>
      <c r="E17" s="6">
        <v>0</v>
      </c>
      <c r="F17" s="6"/>
      <c r="G17" s="6">
        <v>0</v>
      </c>
    </row>
    <row r="18" spans="1:8" x14ac:dyDescent="0.25">
      <c r="A18" s="3" t="s">
        <v>66</v>
      </c>
      <c r="B18" s="6"/>
      <c r="C18" s="6"/>
      <c r="D18" s="6"/>
      <c r="E18" s="6"/>
      <c r="F18" s="6"/>
      <c r="G18" s="6">
        <v>0</v>
      </c>
    </row>
    <row r="19" spans="1:8" x14ac:dyDescent="0.25">
      <c r="A19" s="3"/>
      <c r="B19" s="7">
        <f>SUM(B16:B18)</f>
        <v>14018419</v>
      </c>
      <c r="C19" s="7">
        <f t="shared" ref="C19:D19" si="3">SUM(C16:C18)</f>
        <v>14311926</v>
      </c>
      <c r="D19" s="7">
        <f t="shared" si="3"/>
        <v>18969391</v>
      </c>
      <c r="E19" s="7">
        <f>SUM(E16:E18)</f>
        <v>8046603</v>
      </c>
      <c r="F19" s="7">
        <f>SUM(F16:F18)</f>
        <v>15413930</v>
      </c>
      <c r="G19" s="7">
        <f>SUM(G16:G18)</f>
        <v>26009665</v>
      </c>
      <c r="H19" s="7">
        <f>SUM(H16:H18)</f>
        <v>60362939</v>
      </c>
    </row>
    <row r="20" spans="1:8" x14ac:dyDescent="0.25">
      <c r="A20" s="1"/>
      <c r="B20" s="6"/>
      <c r="C20" s="6"/>
      <c r="D20" s="6"/>
      <c r="E20" s="6"/>
      <c r="F20" s="6"/>
    </row>
    <row r="21" spans="1:8" x14ac:dyDescent="0.25">
      <c r="A21" s="21" t="s">
        <v>67</v>
      </c>
      <c r="B21" s="7">
        <f t="shared" ref="B21:E21" si="4">B12+B14-B19</f>
        <v>73714120</v>
      </c>
      <c r="C21" s="7">
        <f t="shared" si="4"/>
        <v>87238290</v>
      </c>
      <c r="D21" s="7">
        <f t="shared" si="4"/>
        <v>53619283</v>
      </c>
      <c r="E21" s="7">
        <f t="shared" si="4"/>
        <v>33683045</v>
      </c>
      <c r="F21" s="7">
        <f>F12+F14-F19</f>
        <v>70233017</v>
      </c>
      <c r="G21" s="7">
        <f>G12+G14-G19</f>
        <v>71653882</v>
      </c>
      <c r="H21" s="7">
        <f>H12+H14-H19</f>
        <v>40417403</v>
      </c>
    </row>
    <row r="22" spans="1:8" x14ac:dyDescent="0.25">
      <c r="A22" s="3" t="s">
        <v>68</v>
      </c>
      <c r="B22" s="6">
        <v>3685706</v>
      </c>
      <c r="C22" s="6">
        <v>4361915</v>
      </c>
      <c r="D22" s="6">
        <v>2680964</v>
      </c>
      <c r="E22" s="6">
        <v>1684152</v>
      </c>
      <c r="F22" s="6">
        <v>3511651</v>
      </c>
      <c r="G22" s="6">
        <v>3412090</v>
      </c>
      <c r="H22" s="6">
        <v>1924638</v>
      </c>
    </row>
    <row r="23" spans="1:8" s="1" customFormat="1" x14ac:dyDescent="0.25">
      <c r="A23" s="21" t="s">
        <v>69</v>
      </c>
      <c r="B23" s="7">
        <f>B21-B22</f>
        <v>70028414</v>
      </c>
      <c r="C23" s="7">
        <f t="shared" ref="C23:H23" si="5">C21-C22</f>
        <v>82876375</v>
      </c>
      <c r="D23" s="7">
        <f t="shared" si="5"/>
        <v>50938319</v>
      </c>
      <c r="E23" s="7">
        <f t="shared" si="5"/>
        <v>31998893</v>
      </c>
      <c r="F23" s="7">
        <f t="shared" si="5"/>
        <v>66721366</v>
      </c>
      <c r="G23" s="7">
        <f t="shared" si="5"/>
        <v>68241792</v>
      </c>
      <c r="H23" s="7">
        <f t="shared" si="5"/>
        <v>38492765</v>
      </c>
    </row>
    <row r="24" spans="1:8" s="1" customFormat="1" x14ac:dyDescent="0.25">
      <c r="A24" s="18" t="s">
        <v>70</v>
      </c>
      <c r="B24" s="7">
        <v>-19257814</v>
      </c>
      <c r="C24" s="7">
        <v>-25339056</v>
      </c>
      <c r="D24" s="7">
        <v>-16361268</v>
      </c>
      <c r="E24" s="7">
        <v>-10283866</v>
      </c>
      <c r="F24" s="7">
        <v>-19945155</v>
      </c>
      <c r="G24" s="16">
        <f>G25+G26</f>
        <v>-20222253</v>
      </c>
      <c r="H24" s="16">
        <f>H25+H26</f>
        <v>-1358958</v>
      </c>
    </row>
    <row r="25" spans="1:8" x14ac:dyDescent="0.25">
      <c r="A25" s="3" t="s">
        <v>50</v>
      </c>
      <c r="B25" s="6"/>
      <c r="C25" s="6"/>
      <c r="D25" s="6"/>
      <c r="E25" s="6"/>
      <c r="F25" s="6"/>
      <c r="G25" s="6">
        <v>-17060448</v>
      </c>
      <c r="H25" s="6">
        <v>2812827</v>
      </c>
    </row>
    <row r="26" spans="1:8" x14ac:dyDescent="0.25">
      <c r="A26" s="3" t="s">
        <v>71</v>
      </c>
      <c r="B26" s="6"/>
      <c r="C26" s="6"/>
      <c r="D26" s="6"/>
      <c r="E26" s="6"/>
      <c r="F26" s="6"/>
      <c r="G26" s="6">
        <v>-3161805</v>
      </c>
      <c r="H26" s="6">
        <v>-4171785</v>
      </c>
    </row>
    <row r="27" spans="1:8" x14ac:dyDescent="0.25">
      <c r="A27" s="21" t="s">
        <v>72</v>
      </c>
      <c r="B27" s="7">
        <f t="shared" ref="B27:F27" si="6">B23+B24</f>
        <v>50770600</v>
      </c>
      <c r="C27" s="7">
        <f t="shared" si="6"/>
        <v>57537319</v>
      </c>
      <c r="D27" s="7">
        <f t="shared" si="6"/>
        <v>34577051</v>
      </c>
      <c r="E27" s="7">
        <f t="shared" si="6"/>
        <v>21715027</v>
      </c>
      <c r="F27" s="7">
        <f t="shared" si="6"/>
        <v>46776211</v>
      </c>
      <c r="G27" s="7">
        <f>G23+G24</f>
        <v>48019539</v>
      </c>
      <c r="H27" s="7">
        <f>H23-H24</f>
        <v>39851723</v>
      </c>
    </row>
    <row r="28" spans="1:8" x14ac:dyDescent="0.25">
      <c r="B28" s="5"/>
      <c r="C28" s="5"/>
      <c r="D28" s="5">
        <v>0.62</v>
      </c>
      <c r="E28" s="5">
        <v>0.73</v>
      </c>
      <c r="F28" s="5">
        <v>0.79</v>
      </c>
    </row>
    <row r="30" spans="1:8" x14ac:dyDescent="0.25">
      <c r="A30" s="21" t="s">
        <v>73</v>
      </c>
      <c r="B30" s="10">
        <f>B27/('1'!B46/10)</f>
        <v>1.093704320692807</v>
      </c>
      <c r="C30" s="10">
        <f>C27/('1'!C46/10)</f>
        <v>1.1267941174454619</v>
      </c>
      <c r="D30" s="10">
        <f>D27/('1'!D46/10)</f>
        <v>0.61558809833906114</v>
      </c>
      <c r="E30" s="10">
        <f>E27/('1'!E46/10)</f>
        <v>0.38660070161308341</v>
      </c>
      <c r="F30" s="10">
        <f>F27/('1'!F46/10)</f>
        <v>0.79311837270532126</v>
      </c>
      <c r="G30" s="10">
        <f>G27/('1'!G46/10)</f>
        <v>0.77542832652983451</v>
      </c>
      <c r="H30" s="10">
        <f>H27/('1'!H46/10)</f>
        <v>0.61288851433988689</v>
      </c>
    </row>
    <row r="31" spans="1:8" x14ac:dyDescent="0.25">
      <c r="A31" s="22" t="s">
        <v>74</v>
      </c>
      <c r="B31">
        <v>46420773</v>
      </c>
      <c r="C31">
        <v>51062850</v>
      </c>
      <c r="D31">
        <v>56169135</v>
      </c>
      <c r="E31">
        <v>56169135</v>
      </c>
      <c r="F31">
        <v>58977591</v>
      </c>
      <c r="G31">
        <v>61926470</v>
      </c>
    </row>
    <row r="33" spans="8:8" x14ac:dyDescent="0.25">
      <c r="H33" s="15">
        <f>H27-39851723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tabSelected="1" workbookViewId="0">
      <pane xSplit="1" ySplit="4" topLeftCell="B5" activePane="bottomRight" state="frozen"/>
      <selection pane="topRight" activeCell="B1" sqref="B1"/>
      <selection pane="bottomLeft" activeCell="A4" sqref="A4"/>
      <selection pane="bottomRight" activeCell="K13" sqref="K13"/>
    </sheetView>
  </sheetViews>
  <sheetFormatPr defaultRowHeight="15" x14ac:dyDescent="0.25"/>
  <cols>
    <col min="1" max="1" width="47.42578125" bestFit="1" customWidth="1"/>
    <col min="2" max="2" width="12.5703125" bestFit="1" customWidth="1"/>
    <col min="3" max="4" width="13.42578125" bestFit="1" customWidth="1"/>
    <col min="5" max="5" width="12.5703125" bestFit="1" customWidth="1"/>
    <col min="6" max="6" width="13.42578125" bestFit="1" customWidth="1"/>
    <col min="7" max="7" width="16" bestFit="1" customWidth="1"/>
    <col min="8" max="8" width="18.42578125" customWidth="1"/>
  </cols>
  <sheetData>
    <row r="1" spans="1:8" x14ac:dyDescent="0.25">
      <c r="A1" s="1" t="s">
        <v>31</v>
      </c>
    </row>
    <row r="2" spans="1:8" ht="15.75" x14ac:dyDescent="0.25">
      <c r="A2" s="4" t="s">
        <v>75</v>
      </c>
      <c r="B2" s="6"/>
      <c r="C2" s="6"/>
      <c r="D2" s="6"/>
      <c r="E2" s="6"/>
      <c r="F2" s="6"/>
    </row>
    <row r="3" spans="1:8" ht="15.75" x14ac:dyDescent="0.25">
      <c r="A3" s="4" t="s">
        <v>51</v>
      </c>
      <c r="B3" s="6"/>
      <c r="C3" s="6"/>
      <c r="D3" s="6"/>
      <c r="E3" s="6"/>
      <c r="F3" s="6"/>
    </row>
    <row r="4" spans="1:8" ht="15.75" x14ac:dyDescent="0.25">
      <c r="B4" s="4">
        <v>2013</v>
      </c>
      <c r="C4" s="4">
        <v>2014</v>
      </c>
      <c r="D4" s="4">
        <v>2015</v>
      </c>
      <c r="E4" s="4">
        <v>2016</v>
      </c>
      <c r="F4" s="4">
        <v>2017</v>
      </c>
      <c r="G4" s="4">
        <v>2018</v>
      </c>
      <c r="H4" s="4">
        <v>2019</v>
      </c>
    </row>
    <row r="5" spans="1:8" x14ac:dyDescent="0.25">
      <c r="A5" s="21" t="s">
        <v>76</v>
      </c>
      <c r="B5" s="6"/>
      <c r="C5" s="6"/>
      <c r="D5" s="6"/>
      <c r="E5" s="6"/>
      <c r="F5" s="6"/>
    </row>
    <row r="6" spans="1:8" x14ac:dyDescent="0.25">
      <c r="A6" s="3" t="s">
        <v>28</v>
      </c>
      <c r="B6" s="6">
        <v>192268574</v>
      </c>
      <c r="C6" s="6">
        <v>212919374</v>
      </c>
      <c r="D6" s="6">
        <v>260658870</v>
      </c>
      <c r="E6" s="6">
        <v>189284093</v>
      </c>
      <c r="F6" s="6">
        <v>229371736</v>
      </c>
      <c r="G6" s="6">
        <v>258539656</v>
      </c>
      <c r="H6" s="6">
        <v>484442550</v>
      </c>
    </row>
    <row r="7" spans="1:8" x14ac:dyDescent="0.25">
      <c r="A7" s="3" t="s">
        <v>24</v>
      </c>
      <c r="B7" s="6">
        <v>3203104</v>
      </c>
      <c r="C7" s="6">
        <v>1018536</v>
      </c>
      <c r="D7" s="6">
        <v>1350722</v>
      </c>
      <c r="E7" s="6">
        <v>1024458</v>
      </c>
      <c r="F7" s="6">
        <v>543010</v>
      </c>
      <c r="G7" s="6">
        <v>1536339</v>
      </c>
      <c r="H7" s="6">
        <v>709699</v>
      </c>
    </row>
    <row r="8" spans="1:8" x14ac:dyDescent="0.25">
      <c r="A8" s="3" t="s">
        <v>25</v>
      </c>
      <c r="B8" s="6">
        <v>-97391819</v>
      </c>
      <c r="C8" s="6">
        <v>-109666204</v>
      </c>
      <c r="D8" s="6">
        <v>-161605294</v>
      </c>
      <c r="E8" s="6">
        <v>-79910016</v>
      </c>
      <c r="F8" s="6">
        <v>-128493572</v>
      </c>
      <c r="G8" s="6">
        <v>-199523569</v>
      </c>
      <c r="H8" s="6">
        <v>-261977268</v>
      </c>
    </row>
    <row r="9" spans="1:8" x14ac:dyDescent="0.25">
      <c r="A9" s="3" t="s">
        <v>26</v>
      </c>
      <c r="B9" s="6">
        <v>-13353419</v>
      </c>
      <c r="C9" s="6">
        <v>-14311926</v>
      </c>
      <c r="D9" s="6">
        <v>-18969391</v>
      </c>
      <c r="E9" s="6">
        <v>-8046603</v>
      </c>
      <c r="F9" s="6">
        <v>-15413930</v>
      </c>
      <c r="G9" s="6">
        <v>-26009665</v>
      </c>
      <c r="H9" s="6">
        <v>-60362939</v>
      </c>
    </row>
    <row r="10" spans="1:8" x14ac:dyDescent="0.25">
      <c r="A10" s="3" t="s">
        <v>27</v>
      </c>
      <c r="B10" s="6">
        <v>-12607566</v>
      </c>
      <c r="C10" s="6">
        <v>-11912619</v>
      </c>
      <c r="D10" s="6">
        <v>-21932153</v>
      </c>
      <c r="E10" s="6">
        <v>-6257478</v>
      </c>
      <c r="F10" s="6">
        <v>-7371601</v>
      </c>
      <c r="G10" s="6">
        <v>-8723785</v>
      </c>
      <c r="H10" s="6">
        <v>-8330338</v>
      </c>
    </row>
    <row r="11" spans="1:8" x14ac:dyDescent="0.25">
      <c r="A11" s="3" t="s">
        <v>38</v>
      </c>
      <c r="B11" s="6">
        <v>-665000</v>
      </c>
      <c r="C11" s="6">
        <v>0</v>
      </c>
      <c r="D11" s="6"/>
      <c r="E11" s="6"/>
      <c r="F11" s="6"/>
      <c r="G11" s="6">
        <v>0</v>
      </c>
    </row>
    <row r="12" spans="1:8" x14ac:dyDescent="0.25">
      <c r="A12" s="1"/>
      <c r="B12" s="7">
        <f>SUM(B6:B11)</f>
        <v>71453874</v>
      </c>
      <c r="C12" s="7">
        <f>SUM(C6:C11)</f>
        <v>78047161</v>
      </c>
      <c r="D12" s="7">
        <f t="shared" ref="D12:E12" si="0">SUM(D6:D10)</f>
        <v>59502754</v>
      </c>
      <c r="E12" s="7">
        <f t="shared" si="0"/>
        <v>96094454</v>
      </c>
      <c r="F12" s="7">
        <f>SUM(F6:F10)</f>
        <v>78635643</v>
      </c>
      <c r="G12" s="7">
        <f>SUM(G6:G10)</f>
        <v>25818976</v>
      </c>
      <c r="H12" s="7">
        <f>SUM(H6:H10)</f>
        <v>154481704</v>
      </c>
    </row>
    <row r="13" spans="1:8" x14ac:dyDescent="0.25">
      <c r="A13" s="1"/>
      <c r="B13" s="6"/>
      <c r="C13" s="6"/>
      <c r="D13" s="6"/>
      <c r="E13" s="6"/>
      <c r="F13" s="6"/>
    </row>
    <row r="14" spans="1:8" x14ac:dyDescent="0.25">
      <c r="A14" s="21" t="s">
        <v>77</v>
      </c>
      <c r="B14" s="6"/>
      <c r="C14" s="6"/>
      <c r="D14" s="6"/>
      <c r="E14" s="6"/>
      <c r="F14" s="6"/>
    </row>
    <row r="15" spans="1:8" x14ac:dyDescent="0.25">
      <c r="A15" s="3" t="s">
        <v>29</v>
      </c>
      <c r="B15" s="6">
        <v>-12090193</v>
      </c>
      <c r="C15" s="6">
        <v>-6689123</v>
      </c>
      <c r="D15" s="6">
        <v>-8786309</v>
      </c>
      <c r="E15" s="6">
        <v>-17270611</v>
      </c>
      <c r="F15" s="6">
        <v>-50718408</v>
      </c>
      <c r="G15" s="6">
        <v>-10613518</v>
      </c>
      <c r="H15" s="6">
        <v>-20326433</v>
      </c>
    </row>
    <row r="16" spans="1:8" x14ac:dyDescent="0.25">
      <c r="A16" s="3" t="s">
        <v>30</v>
      </c>
      <c r="B16" s="6">
        <v>-68842868</v>
      </c>
      <c r="C16" s="6">
        <v>-88894240</v>
      </c>
      <c r="D16" s="6">
        <v>-114429708</v>
      </c>
      <c r="E16" s="6">
        <v>-5603107</v>
      </c>
      <c r="F16" s="6">
        <v>-111384708</v>
      </c>
      <c r="G16" s="6">
        <v>-371640958</v>
      </c>
      <c r="H16" s="6">
        <v>-264672963</v>
      </c>
    </row>
    <row r="17" spans="1:8" x14ac:dyDescent="0.25">
      <c r="A17" s="3" t="s">
        <v>39</v>
      </c>
      <c r="B17" s="6">
        <v>25284206</v>
      </c>
      <c r="C17" s="6">
        <v>1750</v>
      </c>
      <c r="D17" s="6">
        <v>5000000</v>
      </c>
      <c r="E17" s="6"/>
      <c r="F17" s="6"/>
    </row>
    <row r="18" spans="1:8" x14ac:dyDescent="0.25">
      <c r="A18" s="1"/>
      <c r="B18" s="7">
        <f>SUM(B15:B17)</f>
        <v>-55648855</v>
      </c>
      <c r="C18" s="7">
        <f>SUM(C15:C17)</f>
        <v>-95581613</v>
      </c>
      <c r="D18" s="7">
        <f>SUM(D15:D17)</f>
        <v>-118216017</v>
      </c>
      <c r="E18" s="7">
        <f t="shared" ref="E18" si="1">SUM(E15:E16)</f>
        <v>-22873718</v>
      </c>
      <c r="F18" s="7">
        <f>SUM(F15:F16)</f>
        <v>-162103116</v>
      </c>
      <c r="G18" s="7">
        <f>SUM(G15:G16)</f>
        <v>-382254476</v>
      </c>
      <c r="H18" s="7">
        <f>SUM(H15:H16)</f>
        <v>-284999396</v>
      </c>
    </row>
    <row r="19" spans="1:8" x14ac:dyDescent="0.25">
      <c r="B19" s="6"/>
      <c r="C19" s="6"/>
      <c r="D19" s="6"/>
      <c r="E19" s="6"/>
      <c r="F19" s="6"/>
    </row>
    <row r="20" spans="1:8" x14ac:dyDescent="0.25">
      <c r="A20" s="21" t="s">
        <v>78</v>
      </c>
      <c r="B20" s="6"/>
      <c r="C20" s="6"/>
      <c r="D20" s="6"/>
      <c r="E20" s="6"/>
      <c r="F20" s="6"/>
    </row>
    <row r="21" spans="1:8" x14ac:dyDescent="0.25">
      <c r="A21" t="s">
        <v>7</v>
      </c>
      <c r="B21" s="6">
        <v>23958333</v>
      </c>
      <c r="C21" s="6">
        <v>-1573314</v>
      </c>
      <c r="D21" s="6">
        <v>14713224</v>
      </c>
      <c r="E21" s="6">
        <v>-3837250</v>
      </c>
      <c r="F21" s="6">
        <v>29034904</v>
      </c>
      <c r="G21" s="6">
        <v>251106674</v>
      </c>
      <c r="H21" s="6">
        <v>105227978</v>
      </c>
    </row>
    <row r="22" spans="1:8" x14ac:dyDescent="0.25">
      <c r="A22" t="s">
        <v>16</v>
      </c>
      <c r="B22" s="6">
        <v>-37667522</v>
      </c>
      <c r="C22" s="6">
        <v>19826962</v>
      </c>
      <c r="D22" s="6">
        <v>44368858</v>
      </c>
      <c r="E22" s="6">
        <v>-46577801</v>
      </c>
      <c r="F22" s="6">
        <v>33838928</v>
      </c>
      <c r="G22" s="6">
        <v>107647283</v>
      </c>
      <c r="H22" s="6">
        <v>23227736</v>
      </c>
    </row>
    <row r="23" spans="1:8" x14ac:dyDescent="0.25">
      <c r="A23" s="1"/>
      <c r="B23" s="7">
        <f t="shared" ref="B23:E23" si="2">SUM(B21:B22)</f>
        <v>-13709189</v>
      </c>
      <c r="C23" s="7">
        <f t="shared" si="2"/>
        <v>18253648</v>
      </c>
      <c r="D23" s="7">
        <f t="shared" si="2"/>
        <v>59082082</v>
      </c>
      <c r="E23" s="7">
        <f t="shared" si="2"/>
        <v>-50415051</v>
      </c>
      <c r="F23" s="7">
        <f>SUM(F21:F22)</f>
        <v>62873832</v>
      </c>
      <c r="G23" s="7">
        <f>SUM(G21:G22)</f>
        <v>358753957</v>
      </c>
      <c r="H23" s="7">
        <f>SUM(H21:H22)</f>
        <v>128455714</v>
      </c>
    </row>
    <row r="24" spans="1:8" x14ac:dyDescent="0.25">
      <c r="A24" s="1" t="s">
        <v>79</v>
      </c>
      <c r="B24" s="7">
        <f t="shared" ref="B24:E24" si="3">B12+B18+B23</f>
        <v>2095830</v>
      </c>
      <c r="C24" s="7">
        <f t="shared" si="3"/>
        <v>719196</v>
      </c>
      <c r="D24" s="7">
        <f t="shared" si="3"/>
        <v>368819</v>
      </c>
      <c r="E24" s="7">
        <f t="shared" si="3"/>
        <v>22805685</v>
      </c>
      <c r="F24" s="7">
        <f>F12+F18+F23</f>
        <v>-20593641</v>
      </c>
      <c r="G24" s="7">
        <f>G12+G18+G23</f>
        <v>2318457</v>
      </c>
      <c r="H24" s="7">
        <f>H12+H18+H23</f>
        <v>-2061978</v>
      </c>
    </row>
    <row r="25" spans="1:8" x14ac:dyDescent="0.25">
      <c r="A25" s="22" t="s">
        <v>80</v>
      </c>
      <c r="B25" s="6">
        <v>11679100</v>
      </c>
      <c r="C25" s="6">
        <v>13774930</v>
      </c>
      <c r="D25" s="6">
        <v>14494126</v>
      </c>
      <c r="E25" s="6">
        <v>14862945</v>
      </c>
      <c r="F25" s="7">
        <v>37668630</v>
      </c>
      <c r="G25" s="6">
        <v>17074989</v>
      </c>
      <c r="H25" s="6">
        <v>19393446</v>
      </c>
    </row>
    <row r="26" spans="1:8" x14ac:dyDescent="0.25">
      <c r="A26" s="21" t="s">
        <v>81</v>
      </c>
      <c r="B26" s="7">
        <f>SUM(B24:B25)</f>
        <v>13774930</v>
      </c>
      <c r="C26" s="7">
        <f t="shared" ref="C26:D26" si="4">SUM(C24:C25)</f>
        <v>14494126</v>
      </c>
      <c r="D26" s="7">
        <f t="shared" si="4"/>
        <v>14862945</v>
      </c>
      <c r="E26" s="7">
        <f>SUM(E24:E25)</f>
        <v>37668630</v>
      </c>
      <c r="F26" s="7">
        <f>SUM(F24:F25)</f>
        <v>17074989</v>
      </c>
      <c r="G26" s="7">
        <f>SUM(G24:G25)</f>
        <v>19393446</v>
      </c>
      <c r="H26" s="7">
        <f>SUM(H24:H25)</f>
        <v>17331468</v>
      </c>
    </row>
    <row r="27" spans="1:8" x14ac:dyDescent="0.25">
      <c r="B27" s="6"/>
      <c r="C27" s="6"/>
      <c r="D27" s="6"/>
      <c r="E27" s="6"/>
      <c r="F27" s="6"/>
    </row>
    <row r="28" spans="1:8" x14ac:dyDescent="0.25">
      <c r="A28" s="1"/>
      <c r="B28" s="9"/>
      <c r="C28" s="6"/>
      <c r="D28" s="6"/>
      <c r="E28" s="9"/>
      <c r="F28" s="9"/>
    </row>
    <row r="30" spans="1:8" x14ac:dyDescent="0.25">
      <c r="A30" s="21" t="s">
        <v>82</v>
      </c>
      <c r="B30" s="10">
        <f>B12/('1'!B46/10)</f>
        <v>1.5392650613551826</v>
      </c>
      <c r="C30" s="10">
        <f>C12/('1'!C46/10)</f>
        <v>1.5284528967732902</v>
      </c>
      <c r="D30" s="10">
        <f>D12/('1'!D46/10)</f>
        <v>1.0593496588473368</v>
      </c>
      <c r="E30" s="10">
        <f>E12/('1'!E46/10)</f>
        <v>1.710805302591895</v>
      </c>
      <c r="F30" s="10">
        <f>F12/('1'!F46/10)</f>
        <v>1.3333139191799137</v>
      </c>
      <c r="G30" s="10">
        <f>G12/('1'!G46/10)</f>
        <v>0.41692956178513002</v>
      </c>
      <c r="H30" s="10">
        <f>H12/('1'!H46/10)</f>
        <v>2.3758084953379348</v>
      </c>
    </row>
    <row r="31" spans="1:8" x14ac:dyDescent="0.25">
      <c r="A31" s="21" t="s">
        <v>83</v>
      </c>
      <c r="B31">
        <v>46420773</v>
      </c>
      <c r="C31">
        <v>51062850</v>
      </c>
      <c r="D31">
        <v>56169135</v>
      </c>
      <c r="E31">
        <v>56169135</v>
      </c>
      <c r="F31">
        <v>58977591</v>
      </c>
      <c r="G31">
        <v>61926470</v>
      </c>
      <c r="H31">
        <v>61926470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A5" sqref="A5"/>
    </sheetView>
  </sheetViews>
  <sheetFormatPr defaultRowHeight="15" x14ac:dyDescent="0.25"/>
  <cols>
    <col min="1" max="1" width="16.5703125" bestFit="1" customWidth="1"/>
  </cols>
  <sheetData>
    <row r="1" spans="1:7" x14ac:dyDescent="0.25">
      <c r="A1" s="1" t="s">
        <v>31</v>
      </c>
    </row>
    <row r="2" spans="1:7" x14ac:dyDescent="0.25">
      <c r="A2" s="1" t="s">
        <v>84</v>
      </c>
    </row>
    <row r="3" spans="1:7" ht="15.75" x14ac:dyDescent="0.25">
      <c r="A3" s="4" t="s">
        <v>51</v>
      </c>
    </row>
    <row r="5" spans="1:7" x14ac:dyDescent="0.25">
      <c r="A5" s="1"/>
      <c r="B5" s="1">
        <v>2013</v>
      </c>
      <c r="C5" s="1">
        <v>2014</v>
      </c>
      <c r="D5" s="1">
        <v>2015</v>
      </c>
      <c r="E5" s="1">
        <v>2016</v>
      </c>
      <c r="F5" s="1">
        <v>2017</v>
      </c>
      <c r="G5" s="1">
        <v>2018</v>
      </c>
    </row>
    <row r="6" spans="1:7" x14ac:dyDescent="0.25">
      <c r="A6" s="3" t="s">
        <v>85</v>
      </c>
      <c r="B6" s="12">
        <f>'2'!B27/'1'!B23</f>
        <v>7.3384217476543626E-2</v>
      </c>
      <c r="C6" s="12">
        <f>'2'!C27/'1'!C23</f>
        <v>7.1700259857637574E-2</v>
      </c>
      <c r="D6" s="12">
        <f>'2'!D27/'1'!D23</f>
        <v>3.9378240491041029E-2</v>
      </c>
      <c r="E6" s="12">
        <f>'2'!E27/'1'!E23</f>
        <v>2.5633420722433135E-2</v>
      </c>
      <c r="F6" s="12">
        <f>'2'!F27/'1'!F23</f>
        <v>4.7732037460757715E-2</v>
      </c>
      <c r="G6" s="12">
        <f>'2'!G27/'1'!G23</f>
        <v>3.3465154087021429E-2</v>
      </c>
    </row>
    <row r="7" spans="1:7" x14ac:dyDescent="0.25">
      <c r="A7" s="3" t="s">
        <v>86</v>
      </c>
      <c r="B7" s="12">
        <f>'2'!B27/'1'!B45</f>
        <v>9.3723084583170441E-2</v>
      </c>
      <c r="C7" s="12">
        <f>'2'!C27/'1'!C45</f>
        <v>9.6016206595412906E-2</v>
      </c>
      <c r="D7" s="12">
        <f>'2'!D27/'1'!D45</f>
        <v>5.4553168916443164E-2</v>
      </c>
      <c r="E7" s="12">
        <f>'2'!E27/'1'!E45</f>
        <v>3.312550520432312E-2</v>
      </c>
      <c r="F7" s="12">
        <f>'2'!F27/'1'!F45</f>
        <v>6.6602969345067972E-2</v>
      </c>
      <c r="G7" s="12">
        <f>'2'!G27/'1'!G45</f>
        <v>6.3997574274069421E-2</v>
      </c>
    </row>
    <row r="8" spans="1:7" x14ac:dyDescent="0.25">
      <c r="A8" s="3" t="s">
        <v>43</v>
      </c>
      <c r="B8" s="14">
        <f>'1'!B28/'1'!B45</f>
        <v>3.2689776988768078E-2</v>
      </c>
      <c r="C8" s="14">
        <f>'1'!C28/'1'!C45</f>
        <v>2.7721786249190732E-2</v>
      </c>
      <c r="D8" s="14">
        <f>'1'!D28/'1'!D45</f>
        <v>4.6824739514011927E-2</v>
      </c>
      <c r="E8" s="14">
        <f>'1'!E28/'1'!E45</f>
        <v>3.9420057284948767E-2</v>
      </c>
      <c r="F8" s="14">
        <f>'1'!F28/'1'!F45</f>
        <v>7.096071408198984E-2</v>
      </c>
      <c r="G8" s="14">
        <f>'1'!G28/'1'!G45</f>
        <v>0.42325234860558103</v>
      </c>
    </row>
    <row r="9" spans="1:7" x14ac:dyDescent="0.25">
      <c r="A9" s="3" t="s">
        <v>44</v>
      </c>
      <c r="B9" s="12">
        <f>'1'!B12/'1'!B35</f>
        <v>0.97749555374363817</v>
      </c>
      <c r="C9" s="12">
        <f>'1'!C12/'1'!C35</f>
        <v>0.94058861697295015</v>
      </c>
      <c r="D9" s="12">
        <f>'1'!D12/'1'!D35</f>
        <v>0.83548876872535449</v>
      </c>
      <c r="E9" s="12">
        <f>'1'!E12/'1'!E35</f>
        <v>0.89828942468680617</v>
      </c>
      <c r="F9" s="12">
        <f>'1'!F12/'1'!F35</f>
        <v>0.72863434147947836</v>
      </c>
      <c r="G9" s="12">
        <f>'1'!G12/'1'!G35</f>
        <v>0.7686142144272069</v>
      </c>
    </row>
    <row r="10" spans="1:7" x14ac:dyDescent="0.25">
      <c r="A10" s="3" t="s">
        <v>45</v>
      </c>
      <c r="B10" s="12">
        <f>'2'!B27/'2'!B5</f>
        <v>0.22563400027146868</v>
      </c>
      <c r="C10" s="12">
        <f>'2'!C27/'2'!C5</f>
        <v>0.21899274492023915</v>
      </c>
      <c r="D10" s="12">
        <f>'2'!D27/'2'!D5</f>
        <v>0.15483803089053791</v>
      </c>
      <c r="E10" s="12">
        <f>'2'!E27/'2'!E5</f>
        <v>0.15754887856281763</v>
      </c>
      <c r="F10" s="12">
        <f>'2'!F27/'2'!F5</f>
        <v>0.17932623913456328</v>
      </c>
      <c r="G10" s="12">
        <f>'2'!G27/'2'!G5</f>
        <v>0.15443033910324</v>
      </c>
    </row>
    <row r="11" spans="1:7" x14ac:dyDescent="0.25">
      <c r="A11" t="s">
        <v>46</v>
      </c>
      <c r="B11" s="12">
        <f>'2'!B12/'2'!B5</f>
        <v>0.37566454916304109</v>
      </c>
      <c r="C11" s="12">
        <f>'2'!C12/'2'!C5</f>
        <v>0.38263354875195188</v>
      </c>
      <c r="D11" s="12">
        <f>'2'!D12/'2'!D5</f>
        <v>0.3190076624046006</v>
      </c>
      <c r="E11" s="12">
        <f>'2'!E12/'2'!E5</f>
        <v>0.29532807102594982</v>
      </c>
      <c r="F11" s="12">
        <f>'2'!F12/'2'!F5</f>
        <v>0.32626347092873353</v>
      </c>
      <c r="G11" s="12">
        <f>'2'!G12/'2'!G5</f>
        <v>0.30914410337191461</v>
      </c>
    </row>
    <row r="12" spans="1:7" x14ac:dyDescent="0.25">
      <c r="A12" s="3" t="s">
        <v>87</v>
      </c>
      <c r="B12" s="12">
        <f>'2'!B27/('1'!B45+'1'!B28)</f>
        <v>9.0756281965392024E-2</v>
      </c>
      <c r="C12" s="12">
        <f>'2'!C27/('1'!C45+'1'!C28)</f>
        <v>9.3426263683517891E-2</v>
      </c>
      <c r="D12" s="12">
        <f>'2'!D27/('1'!D45+'1'!D28)</f>
        <v>5.2112991656816841E-2</v>
      </c>
      <c r="E12" s="12">
        <f>'2'!E27/('1'!E45+'1'!E28)</f>
        <v>3.1869218774601749E-2</v>
      </c>
      <c r="F12" s="12">
        <f>'2'!F27/('1'!F45+'1'!F28)</f>
        <v>6.2189927668970531E-2</v>
      </c>
      <c r="G12" s="12">
        <f>'2'!G27/('1'!G45+'1'!G28)</f>
        <v>4.4965725394214513E-2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Ratio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nahida</dc:creator>
  <cp:lastModifiedBy>Anik</cp:lastModifiedBy>
  <dcterms:created xsi:type="dcterms:W3CDTF">2018-03-20T04:36:04Z</dcterms:created>
  <dcterms:modified xsi:type="dcterms:W3CDTF">2020-04-12T10:48:37Z</dcterms:modified>
</cp:coreProperties>
</file>