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Service &amp; Real Estate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3" l="1"/>
  <c r="I21" i="2"/>
  <c r="I10" i="2"/>
  <c r="I8" i="2"/>
  <c r="I45" i="1"/>
  <c r="I37" i="1"/>
  <c r="I44" i="1" s="1"/>
  <c r="I27" i="1"/>
  <c r="I23" i="1"/>
  <c r="I11" i="1"/>
  <c r="I7" i="1"/>
  <c r="I27" i="3"/>
  <c r="I20" i="3"/>
  <c r="I29" i="3" l="1"/>
  <c r="I31" i="3" s="1"/>
  <c r="I35" i="3"/>
  <c r="I12" i="2"/>
  <c r="I17" i="2" s="1"/>
  <c r="I35" i="1"/>
  <c r="I42" i="1" s="1"/>
  <c r="I19" i="1"/>
  <c r="C45" i="1"/>
  <c r="D45" i="1"/>
  <c r="E45" i="1"/>
  <c r="F45" i="1"/>
  <c r="G45" i="1"/>
  <c r="H45" i="1"/>
  <c r="B45" i="1"/>
  <c r="H27" i="3" l="1"/>
  <c r="H20" i="3"/>
  <c r="H11" i="3"/>
  <c r="H29" i="3" s="1"/>
  <c r="H31" i="3" s="1"/>
  <c r="J25" i="2"/>
  <c r="H21" i="2"/>
  <c r="I19" i="2"/>
  <c r="I25" i="2" s="1"/>
  <c r="I27" i="2" s="1"/>
  <c r="H12" i="2"/>
  <c r="H12" i="5" s="1"/>
  <c r="H10" i="2"/>
  <c r="H8" i="2"/>
  <c r="H27" i="1"/>
  <c r="H23" i="1"/>
  <c r="H37" i="1"/>
  <c r="H44" i="1" s="1"/>
  <c r="H11" i="1"/>
  <c r="H7" i="1"/>
  <c r="H17" i="2" l="1"/>
  <c r="H19" i="2" s="1"/>
  <c r="H25" i="2" s="1"/>
  <c r="H35" i="3"/>
  <c r="H35" i="1"/>
  <c r="H19" i="1"/>
  <c r="H7" i="5" s="1"/>
  <c r="H13" i="5"/>
  <c r="H9" i="5"/>
  <c r="H10" i="5"/>
  <c r="H42" i="1"/>
  <c r="H8" i="5"/>
  <c r="H11" i="5" l="1"/>
  <c r="H27" i="2"/>
  <c r="G27" i="3"/>
  <c r="C20" i="3"/>
  <c r="D20" i="3"/>
  <c r="E20" i="3"/>
  <c r="F20" i="3"/>
  <c r="G20" i="3"/>
  <c r="B20" i="3"/>
  <c r="G8" i="2"/>
  <c r="C8" i="2" l="1"/>
  <c r="D8" i="2"/>
  <c r="E8" i="2"/>
  <c r="F8" i="2"/>
  <c r="B8" i="2"/>
  <c r="C23" i="1" l="1"/>
  <c r="D23" i="1"/>
  <c r="E23" i="1"/>
  <c r="F23" i="1"/>
  <c r="G23" i="1"/>
  <c r="B23" i="1"/>
  <c r="C11" i="3"/>
  <c r="C35" i="3" s="1"/>
  <c r="D11" i="3"/>
  <c r="D35" i="3" s="1"/>
  <c r="E11" i="3"/>
  <c r="E35" i="3" s="1"/>
  <c r="F11" i="3"/>
  <c r="F35" i="3" s="1"/>
  <c r="G11" i="3"/>
  <c r="G35" i="3" s="1"/>
  <c r="C27" i="1"/>
  <c r="D27" i="1"/>
  <c r="E27" i="1"/>
  <c r="F27" i="1"/>
  <c r="G27" i="1"/>
  <c r="B27" i="1"/>
  <c r="C10" i="2"/>
  <c r="C12" i="2" s="1"/>
  <c r="D10" i="2"/>
  <c r="D12" i="2" s="1"/>
  <c r="E10" i="2"/>
  <c r="E12" i="2" s="1"/>
  <c r="F10" i="2"/>
  <c r="F12" i="2" s="1"/>
  <c r="G10" i="2"/>
  <c r="G12" i="2" s="1"/>
  <c r="B10" i="2"/>
  <c r="B12" i="2" s="1"/>
  <c r="E17" i="2" l="1"/>
  <c r="E19" i="2" s="1"/>
  <c r="E12" i="5"/>
  <c r="D17" i="2"/>
  <c r="D19" i="2" s="1"/>
  <c r="D12" i="5"/>
  <c r="G17" i="2"/>
  <c r="G19" i="2" s="1"/>
  <c r="G12" i="5"/>
  <c r="C17" i="2"/>
  <c r="C19" i="2" s="1"/>
  <c r="C12" i="5"/>
  <c r="B17" i="2"/>
  <c r="B19" i="2" s="1"/>
  <c r="B12" i="5"/>
  <c r="F17" i="2"/>
  <c r="F19" i="2" s="1"/>
  <c r="F12" i="5"/>
  <c r="E37" i="1"/>
  <c r="F37" i="1"/>
  <c r="G37" i="1"/>
  <c r="G44" i="1" l="1"/>
  <c r="G9" i="5"/>
  <c r="F44" i="1"/>
  <c r="F9" i="5"/>
  <c r="E44" i="1"/>
  <c r="E9" i="5"/>
  <c r="C7" i="1"/>
  <c r="D7" i="1"/>
  <c r="E7" i="1"/>
  <c r="F7" i="1"/>
  <c r="G7" i="1"/>
  <c r="B7" i="1"/>
  <c r="B11" i="3"/>
  <c r="B35" i="3" s="1"/>
  <c r="C11" i="1" l="1"/>
  <c r="C10" i="5" s="1"/>
  <c r="D11" i="1"/>
  <c r="D10" i="5" s="1"/>
  <c r="E11" i="1"/>
  <c r="E10" i="5" s="1"/>
  <c r="F11" i="1"/>
  <c r="F10" i="5" s="1"/>
  <c r="G11" i="1"/>
  <c r="G10" i="5" s="1"/>
  <c r="B11" i="1"/>
  <c r="B10" i="5" s="1"/>
  <c r="E27" i="3" l="1"/>
  <c r="E21" i="2"/>
  <c r="E25" i="2" s="1"/>
  <c r="E35" i="1"/>
  <c r="E19" i="1"/>
  <c r="E7" i="5" s="1"/>
  <c r="E11" i="5" l="1"/>
  <c r="E13" i="5"/>
  <c r="E8" i="5"/>
  <c r="E27" i="2"/>
  <c r="E42" i="1"/>
  <c r="E29" i="3"/>
  <c r="E31" i="3" s="1"/>
  <c r="F27" i="3"/>
  <c r="F21" i="2"/>
  <c r="F25" i="2" s="1"/>
  <c r="F35" i="1"/>
  <c r="F19" i="1"/>
  <c r="C27" i="3"/>
  <c r="D27" i="3"/>
  <c r="B27" i="3"/>
  <c r="C21" i="2"/>
  <c r="C25" i="2" s="1"/>
  <c r="C11" i="5" s="1"/>
  <c r="D21" i="2"/>
  <c r="D25" i="2" s="1"/>
  <c r="D11" i="5" s="1"/>
  <c r="G21" i="2"/>
  <c r="G25" i="2" s="1"/>
  <c r="B21" i="2"/>
  <c r="B25" i="2" s="1"/>
  <c r="B11" i="5" s="1"/>
  <c r="D35" i="1"/>
  <c r="G35" i="1"/>
  <c r="B35" i="1"/>
  <c r="C37" i="1"/>
  <c r="D37" i="1"/>
  <c r="B37" i="1"/>
  <c r="D19" i="1"/>
  <c r="D7" i="5" s="1"/>
  <c r="G19" i="1"/>
  <c r="B19" i="1"/>
  <c r="B7" i="5" s="1"/>
  <c r="F11" i="5" l="1"/>
  <c r="F8" i="5"/>
  <c r="F13" i="5"/>
  <c r="G11" i="5"/>
  <c r="G8" i="5"/>
  <c r="G13" i="5"/>
  <c r="F7" i="5"/>
  <c r="G7" i="5"/>
  <c r="B44" i="1"/>
  <c r="B13" i="5"/>
  <c r="B9" i="5"/>
  <c r="B8" i="5"/>
  <c r="D44" i="1"/>
  <c r="D13" i="5"/>
  <c r="D9" i="5"/>
  <c r="D8" i="5"/>
  <c r="C44" i="1"/>
  <c r="C8" i="5"/>
  <c r="C13" i="5"/>
  <c r="C9" i="5"/>
  <c r="B27" i="2"/>
  <c r="D27" i="2"/>
  <c r="B29" i="3"/>
  <c r="B31" i="3" s="1"/>
  <c r="G29" i="3"/>
  <c r="G31" i="3" s="1"/>
  <c r="B42" i="1"/>
  <c r="C35" i="1"/>
  <c r="C42" i="1" s="1"/>
  <c r="C19" i="1"/>
  <c r="C7" i="5" s="1"/>
  <c r="F29" i="3"/>
  <c r="F31" i="3" s="1"/>
  <c r="D42" i="1"/>
  <c r="G42" i="1"/>
  <c r="F42" i="1"/>
  <c r="D29" i="3"/>
  <c r="D31" i="3" s="1"/>
  <c r="C29" i="3"/>
  <c r="C31" i="3" s="1"/>
  <c r="C27" i="2" l="1"/>
  <c r="G27" i="2"/>
  <c r="F27" i="2"/>
</calcChain>
</file>

<file path=xl/sharedStrings.xml><?xml version="1.0" encoding="utf-8"?>
<sst xmlns="http://schemas.openxmlformats.org/spreadsheetml/2006/main" count="89" uniqueCount="80">
  <si>
    <t>ASSETS</t>
  </si>
  <si>
    <t>NON CURRENT ASSETS</t>
  </si>
  <si>
    <t>CURRENT ASSETS</t>
  </si>
  <si>
    <t>Gross Profit</t>
  </si>
  <si>
    <t>Operating Profit</t>
  </si>
  <si>
    <t>Inventories</t>
  </si>
  <si>
    <t>Property, plant and equipment</t>
  </si>
  <si>
    <t>Current tax</t>
  </si>
  <si>
    <t>Deferred tax</t>
  </si>
  <si>
    <t>Retained earnings</t>
  </si>
  <si>
    <t>Cash &amp; Cash-equivalents</t>
  </si>
  <si>
    <t>Administrative expenses</t>
  </si>
  <si>
    <t>Share capital</t>
  </si>
  <si>
    <t>Provision for contribution against WPPF</t>
  </si>
  <si>
    <t>Financial charges</t>
  </si>
  <si>
    <t>Revaluation reserve</t>
  </si>
  <si>
    <t>Accounts receivables</t>
  </si>
  <si>
    <t>Advances, deposits &amp; prepayments</t>
  </si>
  <si>
    <t>Accounts payable</t>
  </si>
  <si>
    <t>SAMORITA HOSPITAL LIMITED</t>
  </si>
  <si>
    <t>Investment in associates</t>
  </si>
  <si>
    <t>Advance income tax</t>
  </si>
  <si>
    <t>Long term borrowings</t>
  </si>
  <si>
    <t>Deferred tax liabilities</t>
  </si>
  <si>
    <t>Long term borrowings (current portion)</t>
  </si>
  <si>
    <t>Other payables</t>
  </si>
  <si>
    <t>Provision &amp; accruals</t>
  </si>
  <si>
    <t>Provision for income tax</t>
  </si>
  <si>
    <t>Unclaimed dividend</t>
  </si>
  <si>
    <t>Non operating income</t>
  </si>
  <si>
    <t>Cash receipts from customer and others</t>
  </si>
  <si>
    <t>Cash paid to employees &amp; suppliers</t>
  </si>
  <si>
    <t>Income taxes paid</t>
  </si>
  <si>
    <t>Purchase of property, plant &amp; equipment</t>
  </si>
  <si>
    <t>Proceeds from asle of fixed assets</t>
  </si>
  <si>
    <t>Payment of bank loan</t>
  </si>
  <si>
    <t>Bank loan received</t>
  </si>
  <si>
    <t>Share of profit/loss of associate</t>
  </si>
  <si>
    <t>Interest from FDR</t>
  </si>
  <si>
    <t>Bank Interest</t>
  </si>
  <si>
    <t>Dividend Paid</t>
  </si>
  <si>
    <t>Debt to Equity</t>
  </si>
  <si>
    <t>Current Ratio</t>
  </si>
  <si>
    <t>Operating Margin</t>
  </si>
  <si>
    <t>Balance Sheet</t>
  </si>
  <si>
    <t>As at year end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</si>
  <si>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</si>
  <si>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</si>
  <si>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</si>
  <si>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</si>
  <si>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</si>
  <si>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</si>
  <si>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</si>
  <si>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</si>
  <si>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</si>
  <si>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</si>
  <si>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</si>
  <si>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</si>
  <si>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</si>
  <si>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</si>
  <si>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</si>
  <si>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</si>
  <si>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</si>
  <si>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</si>
  <si>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</si>
  <si>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</si>
  <si>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</si>
  <si>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</si>
  <si>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</si>
  <si>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</si>
  <si>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</si>
  <si>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</si>
  <si>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</si>
  <si>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Ratios</t>
  </si>
  <si>
    <t>Return on Asset (ROA)</t>
  </si>
  <si>
    <t>Return on Equity (ROE)</t>
  </si>
  <si>
    <t>Net Margin</t>
  </si>
  <si>
    <t>Return on Invested Capital (ROIC)</t>
  </si>
  <si>
    <t>Short term investment in FDR</t>
  </si>
  <si>
    <t>Investment in FDR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</si>
</sst>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2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 applyBorder="1"/>
    <xf numFmtId="2" fontId="1" fillId="0" borderId="0" xfId="0" applyNumberFormat="1" applyFont="1"/>
    <xf numFmtId="3" fontId="1" fillId="0" borderId="3" xfId="0" applyNumberFormat="1" applyFont="1" applyBorder="1"/>
    <xf numFmtId="3" fontId="0" fillId="0" borderId="0" xfId="0" applyNumberFormat="1" applyFill="1"/>
    <xf numFmtId="4" fontId="1" fillId="0" borderId="0" xfId="0" applyNumberFormat="1" applyFont="1"/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5" fontId="1" fillId="0" borderId="0" xfId="0" applyNumberFormat="1" applyFont="1" applyAlignment="1">
      <alignment horizontal="center" vertical="center"/>
    </xf>
    <xf numFmtId="15" fontId="0" fillId="0" borderId="0" xfId="0" applyNumberFormat="1"/>
    <xf numFmtId="3" fontId="2" fillId="0" borderId="0" xfId="0" applyNumberFormat="1" applyFont="1"/>
    <xf numFmtId="164" fontId="1" fillId="0" borderId="0" xfId="1" applyNumberFormat="1" applyFont="1"/>
    <xf numFmtId="165" fontId="1" fillId="0" borderId="0" xfId="1" applyNumberFormat="1" applyFont="1"/>
    <xf numFmtId="165" fontId="0" fillId="0" borderId="0" xfId="1" applyNumberFormat="1" applyFont="1"/>
    <xf numFmtId="165" fontId="0" fillId="0" borderId="0" xfId="1" applyNumberFormat="1" applyFont="1" applyFill="1"/>
    <xf numFmtId="165" fontId="0" fillId="0" borderId="1" xfId="1" applyNumberFormat="1" applyFont="1" applyBorder="1"/>
    <xf numFmtId="165" fontId="1" fillId="0" borderId="0" xfId="1" applyNumberFormat="1" applyFont="1" applyBorder="1"/>
    <xf numFmtId="165" fontId="1" fillId="0" borderId="0" xfId="1" applyNumberFormat="1" applyFont="1" applyFill="1"/>
    <xf numFmtId="165" fontId="1" fillId="0" borderId="4" xfId="1" applyNumberFormat="1" applyFont="1" applyBorder="1"/>
    <xf numFmtId="165" fontId="0" fillId="0" borderId="0" xfId="1" applyNumberFormat="1" applyFont="1" applyBorder="1"/>
    <xf numFmtId="165" fontId="1" fillId="0" borderId="2" xfId="1" applyNumberFormat="1" applyFont="1" applyBorder="1"/>
    <xf numFmtId="10" fontId="0" fillId="0" borderId="0" xfId="2" applyNumberFormat="1" applyFont="1"/>
    <xf numFmtId="2" fontId="0" fillId="0" borderId="0" xfId="0" applyNumberFormat="1"/>
    <xf numFmtId="165" fontId="0" fillId="0" borderId="0" xfId="1" applyNumberFormat="1" applyFont="1" applyFill="1" applyBorder="1"/>
    <xf numFmtId="3" fontId="0" fillId="0" borderId="0" xfId="0" applyNumberFormat="1" applyFont="1" applyBorder="1"/>
    <xf numFmtId="165" fontId="3" fillId="0" borderId="4" xfId="1" applyNumberFormat="1" applyFont="1" applyBorder="1"/>
    <xf numFmtId="0" fontId="2" fillId="0" borderId="0" xfId="0" applyFont="1" applyFill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I44" sqref="I44"/>
    </sheetView>
  </sheetViews>
  <sheetFormatPr defaultRowHeight="15" x14ac:dyDescent="0.25"/>
  <cols>
    <col min="1" max="1" width="41.140625" bestFit="1" customWidth="1"/>
    <col min="2" max="6" width="12.5703125" bestFit="1" customWidth="1"/>
    <col min="7" max="7" width="14.28515625" bestFit="1" customWidth="1"/>
    <col min="8" max="8" width="15.28515625" bestFit="1" customWidth="1"/>
    <col min="9" max="9" width="18.85546875" customWidth="1"/>
  </cols>
  <sheetData>
    <row r="1" spans="1:9" ht="15.75" x14ac:dyDescent="0.25">
      <c r="A1" s="4" t="s">
        <v>19</v>
      </c>
    </row>
    <row r="2" spans="1:9" ht="15.75" x14ac:dyDescent="0.25">
      <c r="A2" s="4" t="s">
        <v>44</v>
      </c>
    </row>
    <row r="3" spans="1:9" ht="15.75" x14ac:dyDescent="0.25">
      <c r="A3" s="4" t="s">
        <v>45</v>
      </c>
    </row>
    <row r="5" spans="1:9" ht="15.75" x14ac:dyDescent="0.25">
      <c r="B5" s="4">
        <v>2012</v>
      </c>
      <c r="C5" s="35">
        <v>2013</v>
      </c>
      <c r="D5" s="4">
        <v>2014</v>
      </c>
      <c r="E5" s="4">
        <v>2015</v>
      </c>
      <c r="F5" s="4">
        <v>2016</v>
      </c>
      <c r="G5" s="4">
        <v>2017</v>
      </c>
      <c r="H5" s="4">
        <v>2018</v>
      </c>
      <c r="I5" s="4">
        <v>2019</v>
      </c>
    </row>
    <row r="6" spans="1:9" x14ac:dyDescent="0.25">
      <c r="A6" s="36" t="s">
        <v>0</v>
      </c>
    </row>
    <row r="7" spans="1:9" x14ac:dyDescent="0.25">
      <c r="A7" s="37" t="s">
        <v>1</v>
      </c>
      <c r="B7" s="21">
        <f t="shared" ref="B7:I7" si="0">SUM(B8:B9)</f>
        <v>254462268</v>
      </c>
      <c r="C7" s="21">
        <f t="shared" si="0"/>
        <v>908647947</v>
      </c>
      <c r="D7" s="21">
        <f t="shared" si="0"/>
        <v>897671664</v>
      </c>
      <c r="E7" s="21">
        <f t="shared" si="0"/>
        <v>897358339</v>
      </c>
      <c r="F7" s="21">
        <f t="shared" si="0"/>
        <v>891028524</v>
      </c>
      <c r="G7" s="21">
        <f t="shared" si="0"/>
        <v>879996675</v>
      </c>
      <c r="H7" s="21">
        <f t="shared" si="0"/>
        <v>880882622</v>
      </c>
      <c r="I7" s="21">
        <f t="shared" si="0"/>
        <v>864719326</v>
      </c>
    </row>
    <row r="8" spans="1:9" x14ac:dyDescent="0.25">
      <c r="A8" t="s">
        <v>6</v>
      </c>
      <c r="B8" s="22">
        <v>254462268</v>
      </c>
      <c r="C8" s="22">
        <v>901312947</v>
      </c>
      <c r="D8" s="22">
        <v>890215983</v>
      </c>
      <c r="E8" s="22">
        <v>889824885</v>
      </c>
      <c r="F8" s="22">
        <v>884133330</v>
      </c>
      <c r="G8" s="22">
        <v>873756393</v>
      </c>
      <c r="H8" s="22">
        <v>874586085</v>
      </c>
      <c r="I8" s="22">
        <v>858362234</v>
      </c>
    </row>
    <row r="9" spans="1:9" x14ac:dyDescent="0.25">
      <c r="A9" t="s">
        <v>20</v>
      </c>
      <c r="B9" s="22">
        <v>0</v>
      </c>
      <c r="C9" s="22">
        <v>7335000</v>
      </c>
      <c r="D9" s="22">
        <v>7455681</v>
      </c>
      <c r="E9" s="22">
        <v>7533454</v>
      </c>
      <c r="F9" s="22">
        <v>6895194</v>
      </c>
      <c r="G9" s="22">
        <v>6240282</v>
      </c>
      <c r="H9" s="22">
        <v>6296537</v>
      </c>
      <c r="I9" s="22">
        <v>6357092</v>
      </c>
    </row>
    <row r="10" spans="1:9" x14ac:dyDescent="0.25">
      <c r="B10" s="22"/>
      <c r="C10" s="22"/>
      <c r="D10" s="22"/>
      <c r="E10" s="22"/>
      <c r="F10" s="22"/>
      <c r="G10" s="22"/>
    </row>
    <row r="11" spans="1:9" x14ac:dyDescent="0.25">
      <c r="A11" s="37" t="s">
        <v>2</v>
      </c>
      <c r="B11" s="21">
        <f t="shared" ref="B11:I11" si="1">SUM(B12:B17)</f>
        <v>31109765</v>
      </c>
      <c r="C11" s="21">
        <f t="shared" si="1"/>
        <v>50041337</v>
      </c>
      <c r="D11" s="21">
        <f t="shared" si="1"/>
        <v>81879193</v>
      </c>
      <c r="E11" s="21">
        <f t="shared" si="1"/>
        <v>89031554</v>
      </c>
      <c r="F11" s="21">
        <f t="shared" si="1"/>
        <v>92511862</v>
      </c>
      <c r="G11" s="21">
        <f t="shared" si="1"/>
        <v>133808194</v>
      </c>
      <c r="H11" s="21">
        <f t="shared" si="1"/>
        <v>137759527</v>
      </c>
      <c r="I11" s="21">
        <f t="shared" si="1"/>
        <v>178567711</v>
      </c>
    </row>
    <row r="12" spans="1:9" x14ac:dyDescent="0.25">
      <c r="A12" s="6" t="s">
        <v>5</v>
      </c>
      <c r="B12" s="22">
        <v>10566689</v>
      </c>
      <c r="C12" s="22">
        <v>13725591</v>
      </c>
      <c r="D12" s="22">
        <v>20713452</v>
      </c>
      <c r="E12" s="22">
        <v>24426952</v>
      </c>
      <c r="F12" s="22">
        <v>22009771</v>
      </c>
      <c r="G12" s="22">
        <v>20225479</v>
      </c>
      <c r="H12" s="22">
        <v>18796834</v>
      </c>
      <c r="I12" s="22">
        <v>17672101</v>
      </c>
    </row>
    <row r="13" spans="1:9" x14ac:dyDescent="0.25">
      <c r="A13" s="6" t="s">
        <v>16</v>
      </c>
      <c r="B13" s="22">
        <v>6297321</v>
      </c>
      <c r="C13" s="22">
        <v>6002126</v>
      </c>
      <c r="D13" s="22">
        <v>6605908</v>
      </c>
      <c r="E13" s="22">
        <v>10526980</v>
      </c>
      <c r="F13" s="22">
        <v>10747397</v>
      </c>
      <c r="G13" s="22">
        <v>13695641</v>
      </c>
      <c r="H13" s="22">
        <v>11808654</v>
      </c>
      <c r="I13" s="22">
        <v>13988073</v>
      </c>
    </row>
    <row r="14" spans="1:9" x14ac:dyDescent="0.25">
      <c r="A14" s="6" t="s">
        <v>17</v>
      </c>
      <c r="B14" s="22">
        <v>3934812</v>
      </c>
      <c r="C14" s="22">
        <v>3503349</v>
      </c>
      <c r="D14" s="22">
        <v>2150371</v>
      </c>
      <c r="E14" s="22">
        <v>4639699</v>
      </c>
      <c r="F14" s="22">
        <v>3180160</v>
      </c>
      <c r="G14" s="22">
        <v>5521351</v>
      </c>
      <c r="H14" s="22">
        <v>2899769</v>
      </c>
      <c r="I14" s="22">
        <v>7273248</v>
      </c>
    </row>
    <row r="15" spans="1:9" x14ac:dyDescent="0.25">
      <c r="A15" s="6" t="s">
        <v>78</v>
      </c>
      <c r="B15" s="22"/>
      <c r="C15" s="22"/>
      <c r="D15" s="22"/>
      <c r="E15" s="22"/>
      <c r="F15" s="22"/>
      <c r="G15" s="22"/>
      <c r="H15" s="22"/>
      <c r="I15" s="22">
        <v>70000000</v>
      </c>
    </row>
    <row r="16" spans="1:9" x14ac:dyDescent="0.25">
      <c r="A16" s="6" t="s">
        <v>21</v>
      </c>
      <c r="B16" s="22">
        <v>4018513</v>
      </c>
      <c r="C16" s="22">
        <v>10025025</v>
      </c>
      <c r="D16" s="22">
        <v>8140822</v>
      </c>
      <c r="E16" s="22">
        <v>8861418</v>
      </c>
      <c r="F16" s="22">
        <v>10182129</v>
      </c>
      <c r="G16" s="22">
        <v>1460000</v>
      </c>
      <c r="H16" s="22">
        <v>5263560</v>
      </c>
      <c r="I16" s="22">
        <v>14437762</v>
      </c>
    </row>
    <row r="17" spans="1:9" x14ac:dyDescent="0.25">
      <c r="A17" s="6" t="s">
        <v>10</v>
      </c>
      <c r="B17" s="22">
        <v>6292430</v>
      </c>
      <c r="C17" s="22">
        <v>16785246</v>
      </c>
      <c r="D17" s="22">
        <v>44268640</v>
      </c>
      <c r="E17" s="22">
        <v>40576505</v>
      </c>
      <c r="F17" s="22">
        <v>46392405</v>
      </c>
      <c r="G17" s="22">
        <v>92905723</v>
      </c>
      <c r="H17" s="22">
        <v>98990710</v>
      </c>
      <c r="I17" s="22">
        <v>55196527</v>
      </c>
    </row>
    <row r="18" spans="1:9" x14ac:dyDescent="0.25">
      <c r="B18" s="22"/>
      <c r="C18" s="22"/>
      <c r="D18" s="22"/>
      <c r="E18" s="22"/>
      <c r="F18" s="22"/>
      <c r="G18" s="22"/>
    </row>
    <row r="19" spans="1:9" x14ac:dyDescent="0.25">
      <c r="A19" s="3"/>
      <c r="B19" s="21">
        <f t="shared" ref="B19:I19" si="2">SUM(B7,B11)</f>
        <v>285572033</v>
      </c>
      <c r="C19" s="21">
        <f t="shared" si="2"/>
        <v>958689284</v>
      </c>
      <c r="D19" s="21">
        <f t="shared" si="2"/>
        <v>979550857</v>
      </c>
      <c r="E19" s="21">
        <f t="shared" si="2"/>
        <v>986389893</v>
      </c>
      <c r="F19" s="21">
        <f t="shared" si="2"/>
        <v>983540386</v>
      </c>
      <c r="G19" s="21">
        <f t="shared" si="2"/>
        <v>1013804869</v>
      </c>
      <c r="H19" s="21">
        <f t="shared" si="2"/>
        <v>1018642149</v>
      </c>
      <c r="I19" s="21">
        <f t="shared" si="2"/>
        <v>1043287037</v>
      </c>
    </row>
    <row r="20" spans="1:9" x14ac:dyDescent="0.25">
      <c r="B20" s="22"/>
      <c r="C20" s="22"/>
      <c r="D20" s="22"/>
      <c r="E20" s="22"/>
      <c r="F20" s="22"/>
      <c r="G20" s="22"/>
    </row>
    <row r="21" spans="1:9" ht="15.75" x14ac:dyDescent="0.25">
      <c r="A21" s="38" t="s">
        <v>46</v>
      </c>
      <c r="B21" s="22"/>
      <c r="C21" s="21"/>
      <c r="D21" s="21"/>
      <c r="E21" s="21"/>
      <c r="F21" s="21"/>
      <c r="G21" s="21"/>
    </row>
    <row r="22" spans="1:9" ht="15.75" x14ac:dyDescent="0.25">
      <c r="A22" s="39" t="s">
        <v>47</v>
      </c>
      <c r="B22" s="22"/>
      <c r="C22" s="22"/>
      <c r="D22" s="22"/>
      <c r="E22" s="22"/>
      <c r="F22" s="22"/>
      <c r="G22" s="22"/>
    </row>
    <row r="23" spans="1:9" x14ac:dyDescent="0.25">
      <c r="A23" s="37" t="s">
        <v>48</v>
      </c>
      <c r="B23" s="21">
        <f>SUM(B24:B25)</f>
        <v>43723105</v>
      </c>
      <c r="C23" s="21">
        <f t="shared" ref="C23:I23" si="3">SUM(C24:C25)</f>
        <v>120340541</v>
      </c>
      <c r="D23" s="21">
        <f t="shared" si="3"/>
        <v>111063578</v>
      </c>
      <c r="E23" s="21">
        <f t="shared" si="3"/>
        <v>104719696</v>
      </c>
      <c r="F23" s="21">
        <f t="shared" si="3"/>
        <v>104415231</v>
      </c>
      <c r="G23" s="21">
        <f t="shared" si="3"/>
        <v>108465598</v>
      </c>
      <c r="H23" s="21">
        <f t="shared" si="3"/>
        <v>38369589</v>
      </c>
      <c r="I23" s="21">
        <f t="shared" si="3"/>
        <v>38394226</v>
      </c>
    </row>
    <row r="24" spans="1:9" x14ac:dyDescent="0.25">
      <c r="A24" s="6" t="s">
        <v>22</v>
      </c>
      <c r="B24" s="22">
        <v>41985234</v>
      </c>
      <c r="C24" s="22">
        <v>20887228</v>
      </c>
      <c r="D24" s="22">
        <v>9658821</v>
      </c>
      <c r="E24" s="22">
        <v>2118486</v>
      </c>
      <c r="F24" s="22">
        <v>0</v>
      </c>
      <c r="G24" s="22">
        <v>0</v>
      </c>
      <c r="H24" s="22">
        <v>0</v>
      </c>
      <c r="I24" s="6"/>
    </row>
    <row r="25" spans="1:9" x14ac:dyDescent="0.25">
      <c r="A25" s="6" t="s">
        <v>23</v>
      </c>
      <c r="B25" s="22">
        <v>1737871</v>
      </c>
      <c r="C25" s="22">
        <v>99453313</v>
      </c>
      <c r="D25" s="22">
        <v>101404757</v>
      </c>
      <c r="E25" s="22">
        <v>102601210</v>
      </c>
      <c r="F25" s="22">
        <v>104415231</v>
      </c>
      <c r="G25" s="22">
        <v>108465598</v>
      </c>
      <c r="H25" s="22">
        <v>38369589</v>
      </c>
      <c r="I25" s="22">
        <v>38394226</v>
      </c>
    </row>
    <row r="26" spans="1:9" x14ac:dyDescent="0.25">
      <c r="B26" s="22"/>
      <c r="C26" s="22"/>
      <c r="D26" s="22"/>
      <c r="E26" s="22"/>
      <c r="F26" s="22"/>
      <c r="G26" s="22"/>
    </row>
    <row r="27" spans="1:9" x14ac:dyDescent="0.25">
      <c r="A27" s="37" t="s">
        <v>49</v>
      </c>
      <c r="B27" s="21">
        <f t="shared" ref="B27:I27" si="4">SUM(B28:B33)</f>
        <v>62560692</v>
      </c>
      <c r="C27" s="21">
        <f t="shared" si="4"/>
        <v>62755422</v>
      </c>
      <c r="D27" s="21">
        <f t="shared" si="4"/>
        <v>52236131</v>
      </c>
      <c r="E27" s="21">
        <f t="shared" si="4"/>
        <v>54317998</v>
      </c>
      <c r="F27" s="21">
        <f t="shared" si="4"/>
        <v>47859182</v>
      </c>
      <c r="G27" s="21">
        <f t="shared" si="4"/>
        <v>50683406</v>
      </c>
      <c r="H27" s="21">
        <f t="shared" si="4"/>
        <v>46333397</v>
      </c>
      <c r="I27" s="21">
        <f t="shared" si="4"/>
        <v>60278713</v>
      </c>
    </row>
    <row r="28" spans="1:9" x14ac:dyDescent="0.25">
      <c r="A28" s="6" t="s">
        <v>18</v>
      </c>
      <c r="B28" s="22">
        <v>23263815</v>
      </c>
      <c r="C28" s="22">
        <v>16850081</v>
      </c>
      <c r="D28" s="22">
        <v>15730129</v>
      </c>
      <c r="E28" s="22">
        <v>18339376</v>
      </c>
      <c r="F28" s="22">
        <v>20389712</v>
      </c>
      <c r="G28" s="22">
        <v>32284366</v>
      </c>
      <c r="H28" s="22">
        <v>28270984</v>
      </c>
      <c r="I28" s="22">
        <v>30072232</v>
      </c>
    </row>
    <row r="29" spans="1:9" x14ac:dyDescent="0.25">
      <c r="A29" s="6" t="s">
        <v>24</v>
      </c>
      <c r="B29" s="22">
        <v>18685295</v>
      </c>
      <c r="C29" s="22">
        <v>21560819</v>
      </c>
      <c r="D29" s="22">
        <v>11342474</v>
      </c>
      <c r="E29" s="22">
        <v>7530481</v>
      </c>
      <c r="F29" s="22">
        <v>2162698</v>
      </c>
      <c r="G29" s="22"/>
      <c r="H29" s="22">
        <v>0</v>
      </c>
    </row>
    <row r="30" spans="1:9" x14ac:dyDescent="0.25">
      <c r="A30" s="6" t="s">
        <v>25</v>
      </c>
      <c r="B30" s="22">
        <v>2776986</v>
      </c>
      <c r="C30" s="22">
        <v>1294126</v>
      </c>
      <c r="D30" s="22">
        <v>1144237</v>
      </c>
      <c r="E30" s="22">
        <v>2086431</v>
      </c>
      <c r="F30" s="22">
        <v>1024776</v>
      </c>
      <c r="G30" s="22">
        <v>1055231</v>
      </c>
      <c r="H30" s="22">
        <v>1212463</v>
      </c>
      <c r="I30" s="22">
        <v>1014634</v>
      </c>
    </row>
    <row r="31" spans="1:9" x14ac:dyDescent="0.25">
      <c r="A31" s="6" t="s">
        <v>26</v>
      </c>
      <c r="B31" s="22">
        <v>6522155</v>
      </c>
      <c r="C31" s="22">
        <v>7141431</v>
      </c>
      <c r="D31" s="22">
        <v>10263977</v>
      </c>
      <c r="E31" s="22">
        <v>12227401</v>
      </c>
      <c r="F31" s="22">
        <v>9307379</v>
      </c>
      <c r="G31" s="22">
        <v>4921701</v>
      </c>
      <c r="H31" s="22">
        <v>8982238</v>
      </c>
      <c r="I31" s="22">
        <v>9205894</v>
      </c>
    </row>
    <row r="32" spans="1:9" x14ac:dyDescent="0.25">
      <c r="A32" s="6" t="s">
        <v>27</v>
      </c>
      <c r="B32" s="22">
        <v>9542066</v>
      </c>
      <c r="C32" s="22">
        <v>14139299</v>
      </c>
      <c r="D32" s="22">
        <v>11985648</v>
      </c>
      <c r="E32" s="22">
        <v>12314541</v>
      </c>
      <c r="F32" s="22">
        <v>10688825</v>
      </c>
      <c r="G32" s="22">
        <v>5901465</v>
      </c>
      <c r="H32" s="22">
        <v>949087</v>
      </c>
      <c r="I32" s="22">
        <v>11769190</v>
      </c>
    </row>
    <row r="33" spans="1:9" x14ac:dyDescent="0.25">
      <c r="A33" s="6" t="s">
        <v>28</v>
      </c>
      <c r="B33" s="22">
        <v>1770375</v>
      </c>
      <c r="C33" s="22">
        <v>1769666</v>
      </c>
      <c r="D33" s="22">
        <v>1769666</v>
      </c>
      <c r="E33" s="22">
        <v>1819768</v>
      </c>
      <c r="F33" s="22">
        <v>4285792</v>
      </c>
      <c r="G33" s="22">
        <v>6520643</v>
      </c>
      <c r="H33" s="22">
        <v>6918625</v>
      </c>
      <c r="I33" s="22">
        <v>8216763</v>
      </c>
    </row>
    <row r="34" spans="1:9" x14ac:dyDescent="0.25">
      <c r="B34" s="22"/>
      <c r="C34" s="22"/>
      <c r="D34" s="22"/>
      <c r="E34" s="22"/>
      <c r="F34" s="22"/>
      <c r="G34" s="22"/>
    </row>
    <row r="35" spans="1:9" x14ac:dyDescent="0.25">
      <c r="A35" s="3"/>
      <c r="B35" s="21">
        <f t="shared" ref="B35:I35" si="5">SUM(B23,B27)</f>
        <v>106283797</v>
      </c>
      <c r="C35" s="21">
        <f t="shared" si="5"/>
        <v>183095963</v>
      </c>
      <c r="D35" s="21">
        <f t="shared" si="5"/>
        <v>163299709</v>
      </c>
      <c r="E35" s="21">
        <f t="shared" si="5"/>
        <v>159037694</v>
      </c>
      <c r="F35" s="21">
        <f t="shared" si="5"/>
        <v>152274413</v>
      </c>
      <c r="G35" s="21">
        <f t="shared" si="5"/>
        <v>159149004</v>
      </c>
      <c r="H35" s="21">
        <f t="shared" si="5"/>
        <v>84702986</v>
      </c>
      <c r="I35" s="21">
        <f t="shared" si="5"/>
        <v>98672939</v>
      </c>
    </row>
    <row r="36" spans="1:9" x14ac:dyDescent="0.25">
      <c r="A36" s="3"/>
      <c r="B36" s="21"/>
      <c r="C36" s="21"/>
      <c r="D36" s="21"/>
      <c r="E36" s="21"/>
      <c r="F36" s="21"/>
      <c r="G36" s="21"/>
      <c r="H36" s="21"/>
    </row>
    <row r="37" spans="1:9" x14ac:dyDescent="0.25">
      <c r="A37" s="37" t="s">
        <v>50</v>
      </c>
      <c r="B37" s="21">
        <f t="shared" ref="B37:I37" si="6">SUM(B38:B40)</f>
        <v>179288236</v>
      </c>
      <c r="C37" s="21">
        <f t="shared" si="6"/>
        <v>775593321</v>
      </c>
      <c r="D37" s="21">
        <f t="shared" si="6"/>
        <v>816251148</v>
      </c>
      <c r="E37" s="21">
        <f t="shared" si="6"/>
        <v>827352199</v>
      </c>
      <c r="F37" s="21">
        <f t="shared" si="6"/>
        <v>831265973</v>
      </c>
      <c r="G37" s="21">
        <f t="shared" si="6"/>
        <v>854655865</v>
      </c>
      <c r="H37" s="21">
        <f t="shared" si="6"/>
        <v>933939163</v>
      </c>
      <c r="I37" s="21">
        <f t="shared" si="6"/>
        <v>944614098</v>
      </c>
    </row>
    <row r="38" spans="1:9" x14ac:dyDescent="0.25">
      <c r="A38" t="s">
        <v>12</v>
      </c>
      <c r="B38" s="22">
        <v>88044000</v>
      </c>
      <c r="C38" s="22">
        <v>103891920</v>
      </c>
      <c r="D38" s="22">
        <v>135059490</v>
      </c>
      <c r="E38" s="22">
        <v>148565430</v>
      </c>
      <c r="F38" s="22">
        <v>148565430</v>
      </c>
      <c r="G38" s="22">
        <v>163421970</v>
      </c>
      <c r="H38" s="22">
        <v>179764160</v>
      </c>
      <c r="I38" s="22">
        <v>179764160</v>
      </c>
    </row>
    <row r="39" spans="1:9" x14ac:dyDescent="0.25">
      <c r="A39" t="s">
        <v>9</v>
      </c>
      <c r="B39" s="22">
        <v>83551822</v>
      </c>
      <c r="C39" s="22">
        <v>105784573</v>
      </c>
      <c r="D39" s="22">
        <v>115364784</v>
      </c>
      <c r="E39" s="22">
        <v>113009803</v>
      </c>
      <c r="F39" s="22">
        <v>116994481</v>
      </c>
      <c r="G39" s="22">
        <v>125590251</v>
      </c>
      <c r="H39" s="22">
        <v>116597503</v>
      </c>
      <c r="I39" s="22">
        <v>127328175</v>
      </c>
    </row>
    <row r="40" spans="1:9" x14ac:dyDescent="0.25">
      <c r="A40" t="s">
        <v>15</v>
      </c>
      <c r="B40" s="22">
        <v>7692414</v>
      </c>
      <c r="C40" s="22">
        <v>565916828</v>
      </c>
      <c r="D40" s="22">
        <v>565826874</v>
      </c>
      <c r="E40" s="22">
        <v>565776966</v>
      </c>
      <c r="F40" s="22">
        <v>565706062</v>
      </c>
      <c r="G40" s="22">
        <v>565643644</v>
      </c>
      <c r="H40" s="22">
        <v>637577500</v>
      </c>
      <c r="I40" s="22">
        <v>637521763</v>
      </c>
    </row>
    <row r="41" spans="1:9" x14ac:dyDescent="0.25">
      <c r="B41" s="22"/>
      <c r="C41" s="22"/>
      <c r="D41" s="22"/>
      <c r="E41" s="22"/>
      <c r="F41" s="22"/>
      <c r="G41" s="22"/>
      <c r="H41" s="22"/>
    </row>
    <row r="42" spans="1:9" x14ac:dyDescent="0.25">
      <c r="A42" s="3"/>
      <c r="B42" s="21">
        <f t="shared" ref="B42:I42" si="7">SUM(B37,B35)</f>
        <v>285572033</v>
      </c>
      <c r="C42" s="21">
        <f t="shared" si="7"/>
        <v>958689284</v>
      </c>
      <c r="D42" s="21">
        <f t="shared" si="7"/>
        <v>979550857</v>
      </c>
      <c r="E42" s="21">
        <f t="shared" si="7"/>
        <v>986389893</v>
      </c>
      <c r="F42" s="21">
        <f t="shared" si="7"/>
        <v>983540386</v>
      </c>
      <c r="G42" s="21">
        <f t="shared" si="7"/>
        <v>1013804869</v>
      </c>
      <c r="H42" s="21">
        <f t="shared" si="7"/>
        <v>1018642149</v>
      </c>
      <c r="I42" s="21">
        <f t="shared" si="7"/>
        <v>1043287037</v>
      </c>
    </row>
    <row r="43" spans="1:9" x14ac:dyDescent="0.25">
      <c r="B43" s="1"/>
      <c r="C43" s="1"/>
      <c r="D43" s="12"/>
      <c r="E43" s="12"/>
      <c r="F43" s="12"/>
      <c r="G43" s="1"/>
    </row>
    <row r="44" spans="1:9" x14ac:dyDescent="0.25">
      <c r="A44" s="40" t="s">
        <v>51</v>
      </c>
      <c r="B44" s="13">
        <f t="shared" ref="B44:I44" si="8">B37/(B38/10)</f>
        <v>20.363481441097633</v>
      </c>
      <c r="C44" s="13">
        <f t="shared" si="8"/>
        <v>74.653863457331425</v>
      </c>
      <c r="D44" s="13">
        <f t="shared" si="8"/>
        <v>60.436415686154298</v>
      </c>
      <c r="E44" s="13">
        <f t="shared" si="8"/>
        <v>55.689415700543528</v>
      </c>
      <c r="F44" s="13">
        <f t="shared" si="8"/>
        <v>55.952853432995816</v>
      </c>
      <c r="G44" s="13">
        <f t="shared" si="8"/>
        <v>52.297488826012803</v>
      </c>
      <c r="H44" s="13">
        <f t="shared" si="8"/>
        <v>51.953579790320831</v>
      </c>
      <c r="I44" s="13">
        <f t="shared" si="8"/>
        <v>52.547409784019237</v>
      </c>
    </row>
    <row r="45" spans="1:9" x14ac:dyDescent="0.25">
      <c r="A45" s="40" t="s">
        <v>52</v>
      </c>
      <c r="B45" s="5">
        <f>B38/10</f>
        <v>8804400</v>
      </c>
      <c r="C45" s="5">
        <f t="shared" ref="C45:I45" si="9">C38/10</f>
        <v>10389192</v>
      </c>
      <c r="D45" s="5">
        <f t="shared" si="9"/>
        <v>13505949</v>
      </c>
      <c r="E45" s="5">
        <f t="shared" si="9"/>
        <v>14856543</v>
      </c>
      <c r="F45" s="5">
        <f t="shared" si="9"/>
        <v>14856543</v>
      </c>
      <c r="G45" s="5">
        <f t="shared" si="9"/>
        <v>16342197</v>
      </c>
      <c r="H45" s="5">
        <f t="shared" si="9"/>
        <v>17976416</v>
      </c>
      <c r="I45" s="5">
        <f t="shared" si="9"/>
        <v>17976416</v>
      </c>
    </row>
    <row r="46" spans="1:9" x14ac:dyDescent="0.25">
      <c r="C46" s="3"/>
      <c r="D46" s="3"/>
      <c r="E46" s="3"/>
      <c r="F46" s="3"/>
    </row>
    <row r="47" spans="1:9" x14ac:dyDescent="0.25">
      <c r="B47" s="5"/>
      <c r="C47" s="5"/>
      <c r="D47" s="5"/>
      <c r="E47" s="5"/>
      <c r="F47" s="5"/>
      <c r="G47" s="5"/>
    </row>
    <row r="48" spans="1:9" x14ac:dyDescent="0.25">
      <c r="F48" s="1"/>
    </row>
    <row r="49" spans="2:7" x14ac:dyDescent="0.25">
      <c r="B49" s="3"/>
      <c r="C49" s="13"/>
      <c r="D49" s="3"/>
      <c r="E49" s="3"/>
      <c r="F49" s="3"/>
      <c r="G49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48"/>
  <sheetViews>
    <sheetView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K29" sqref="K29"/>
    </sheetView>
  </sheetViews>
  <sheetFormatPr defaultRowHeight="15" x14ac:dyDescent="0.25"/>
  <cols>
    <col min="1" max="1" width="36.85546875" bestFit="1" customWidth="1"/>
    <col min="2" max="7" width="12.5703125" bestFit="1" customWidth="1"/>
    <col min="8" max="8" width="15.28515625" bestFit="1" customWidth="1"/>
    <col min="9" max="9" width="17.28515625" customWidth="1"/>
    <col min="10" max="10" width="13.5703125" bestFit="1" customWidth="1"/>
  </cols>
  <sheetData>
    <row r="1" spans="1:10" ht="15.75" x14ac:dyDescent="0.25">
      <c r="A1" s="4" t="s">
        <v>19</v>
      </c>
    </row>
    <row r="2" spans="1:10" ht="15.75" x14ac:dyDescent="0.25">
      <c r="A2" s="4" t="s">
        <v>53</v>
      </c>
      <c r="B2" s="19"/>
      <c r="C2" s="19"/>
      <c r="D2" s="19"/>
      <c r="E2" s="19"/>
      <c r="F2" s="19"/>
      <c r="G2" s="19"/>
    </row>
    <row r="3" spans="1:10" ht="15.75" x14ac:dyDescent="0.25">
      <c r="A3" s="4" t="s">
        <v>45</v>
      </c>
      <c r="B3" s="19"/>
      <c r="C3" s="19"/>
      <c r="D3" s="19"/>
      <c r="E3" s="19"/>
      <c r="F3" s="19"/>
      <c r="G3" s="15"/>
    </row>
    <row r="4" spans="1:10" ht="15.75" x14ac:dyDescent="0.25">
      <c r="B4" s="4"/>
      <c r="C4" s="4"/>
      <c r="D4" s="4"/>
      <c r="E4" s="4"/>
      <c r="F4" s="17"/>
      <c r="G4" s="2"/>
    </row>
    <row r="5" spans="1:10" ht="15.75" x14ac:dyDescent="0.25">
      <c r="A5" s="4"/>
      <c r="B5" s="4">
        <v>2012</v>
      </c>
      <c r="C5" s="35">
        <v>2013</v>
      </c>
      <c r="D5" s="4">
        <v>2014</v>
      </c>
      <c r="E5" s="4">
        <v>2015</v>
      </c>
      <c r="F5" s="4">
        <v>2016</v>
      </c>
      <c r="G5" s="4">
        <v>2017</v>
      </c>
      <c r="H5" s="4">
        <v>2018</v>
      </c>
      <c r="I5" s="4">
        <v>2019</v>
      </c>
      <c r="J5" s="18"/>
    </row>
    <row r="6" spans="1:10" x14ac:dyDescent="0.25">
      <c r="A6" s="40" t="s">
        <v>54</v>
      </c>
      <c r="B6" s="22">
        <v>245458590</v>
      </c>
      <c r="C6" s="22">
        <v>321771789</v>
      </c>
      <c r="D6" s="22">
        <v>332401169</v>
      </c>
      <c r="E6" s="22">
        <v>342979384</v>
      </c>
      <c r="F6" s="22">
        <v>370053810</v>
      </c>
      <c r="G6" s="22">
        <v>376635600</v>
      </c>
      <c r="H6" s="22">
        <v>370198077</v>
      </c>
      <c r="I6" s="22">
        <v>374388064</v>
      </c>
      <c r="J6" s="1"/>
    </row>
    <row r="7" spans="1:10" x14ac:dyDescent="0.25">
      <c r="A7" t="s">
        <v>55</v>
      </c>
      <c r="B7" s="24">
        <v>91807964</v>
      </c>
      <c r="C7" s="24">
        <v>121823482</v>
      </c>
      <c r="D7" s="24">
        <v>122142946</v>
      </c>
      <c r="E7" s="24">
        <v>131679681</v>
      </c>
      <c r="F7" s="24">
        <v>159236514</v>
      </c>
      <c r="G7" s="24">
        <v>156850222</v>
      </c>
      <c r="H7" s="32">
        <v>160063584</v>
      </c>
      <c r="I7" s="32">
        <v>158130845</v>
      </c>
      <c r="J7" s="1"/>
    </row>
    <row r="8" spans="1:10" x14ac:dyDescent="0.25">
      <c r="A8" s="40" t="s">
        <v>3</v>
      </c>
      <c r="B8" s="21">
        <f>B6-B7</f>
        <v>153650626</v>
      </c>
      <c r="C8" s="21">
        <f t="shared" ref="C8:F8" si="0">C6-C7</f>
        <v>199948307</v>
      </c>
      <c r="D8" s="21">
        <f t="shared" si="0"/>
        <v>210258223</v>
      </c>
      <c r="E8" s="21">
        <f t="shared" si="0"/>
        <v>211299703</v>
      </c>
      <c r="F8" s="21">
        <f t="shared" si="0"/>
        <v>210817296</v>
      </c>
      <c r="G8" s="21">
        <f t="shared" ref="G8:I8" si="1">G6-G7</f>
        <v>219785378</v>
      </c>
      <c r="H8" s="27">
        <f t="shared" si="1"/>
        <v>210134493</v>
      </c>
      <c r="I8" s="27">
        <f t="shared" si="1"/>
        <v>216257219</v>
      </c>
      <c r="J8" s="5"/>
    </row>
    <row r="9" spans="1:10" x14ac:dyDescent="0.25">
      <c r="A9" s="3"/>
      <c r="B9" s="21"/>
      <c r="C9" s="21"/>
      <c r="D9" s="21"/>
      <c r="E9" s="21"/>
      <c r="F9" s="21"/>
      <c r="G9" s="25"/>
      <c r="H9" s="5"/>
      <c r="I9" s="5"/>
      <c r="J9" s="5"/>
    </row>
    <row r="10" spans="1:10" x14ac:dyDescent="0.25">
      <c r="A10" s="40" t="s">
        <v>56</v>
      </c>
      <c r="B10" s="26">
        <f>SUM(B11)</f>
        <v>115054068</v>
      </c>
      <c r="C10" s="26">
        <f t="shared" ref="C10:I10" si="2">SUM(C11)</f>
        <v>146330098</v>
      </c>
      <c r="D10" s="26">
        <f t="shared" si="2"/>
        <v>150170654</v>
      </c>
      <c r="E10" s="26">
        <f t="shared" si="2"/>
        <v>157200004</v>
      </c>
      <c r="F10" s="26">
        <f t="shared" si="2"/>
        <v>164556945</v>
      </c>
      <c r="G10" s="26">
        <f t="shared" si="2"/>
        <v>164938098</v>
      </c>
      <c r="H10" s="26">
        <f t="shared" si="2"/>
        <v>179507616</v>
      </c>
      <c r="I10" s="26">
        <f t="shared" si="2"/>
        <v>178358408</v>
      </c>
      <c r="J10" s="1"/>
    </row>
    <row r="11" spans="1:10" x14ac:dyDescent="0.25">
      <c r="A11" s="6" t="s">
        <v>11</v>
      </c>
      <c r="B11" s="23">
        <v>115054068</v>
      </c>
      <c r="C11" s="23">
        <v>146330098</v>
      </c>
      <c r="D11" s="23">
        <v>150170654</v>
      </c>
      <c r="E11" s="23">
        <v>157200004</v>
      </c>
      <c r="F11" s="23">
        <v>164556945</v>
      </c>
      <c r="G11" s="23">
        <v>164938098</v>
      </c>
      <c r="H11" s="23">
        <v>179507616</v>
      </c>
      <c r="I11" s="23">
        <v>178358408</v>
      </c>
      <c r="J11" s="1"/>
    </row>
    <row r="12" spans="1:10" x14ac:dyDescent="0.25">
      <c r="A12" s="40" t="s">
        <v>4</v>
      </c>
      <c r="B12" s="27">
        <f>B8-B10</f>
        <v>38596558</v>
      </c>
      <c r="C12" s="27">
        <f t="shared" ref="C12:I12" si="3">C8-C10</f>
        <v>53618209</v>
      </c>
      <c r="D12" s="27">
        <f t="shared" si="3"/>
        <v>60087569</v>
      </c>
      <c r="E12" s="27">
        <f t="shared" si="3"/>
        <v>54099699</v>
      </c>
      <c r="F12" s="27">
        <f t="shared" si="3"/>
        <v>46260351</v>
      </c>
      <c r="G12" s="27">
        <f t="shared" si="3"/>
        <v>54847280</v>
      </c>
      <c r="H12" s="27">
        <f t="shared" si="3"/>
        <v>30626877</v>
      </c>
      <c r="I12" s="27">
        <f t="shared" si="3"/>
        <v>37898811</v>
      </c>
      <c r="J12" s="8"/>
    </row>
    <row r="13" spans="1:10" x14ac:dyDescent="0.25">
      <c r="A13" s="41" t="s">
        <v>57</v>
      </c>
      <c r="B13" s="25"/>
      <c r="C13" s="25"/>
      <c r="D13" s="25"/>
      <c r="E13" s="25"/>
      <c r="F13" s="25"/>
      <c r="G13" s="25"/>
      <c r="H13" s="25"/>
      <c r="I13" s="8"/>
      <c r="J13" s="8"/>
    </row>
    <row r="14" spans="1:10" x14ac:dyDescent="0.25">
      <c r="A14" s="6" t="s">
        <v>14</v>
      </c>
      <c r="B14" s="28">
        <v>5542062</v>
      </c>
      <c r="C14" s="28">
        <v>8574327</v>
      </c>
      <c r="D14" s="28">
        <v>5835594</v>
      </c>
      <c r="E14" s="28">
        <v>2757304</v>
      </c>
      <c r="F14" s="28">
        <v>985731</v>
      </c>
      <c r="G14" s="28">
        <v>52395</v>
      </c>
      <c r="H14" s="32">
        <v>0</v>
      </c>
      <c r="J14" s="1"/>
    </row>
    <row r="15" spans="1:10" x14ac:dyDescent="0.25">
      <c r="A15" s="6" t="s">
        <v>37</v>
      </c>
      <c r="B15" s="28">
        <v>0</v>
      </c>
      <c r="C15" s="28">
        <v>0</v>
      </c>
      <c r="D15" s="28">
        <v>0</v>
      </c>
      <c r="E15" s="28">
        <v>0</v>
      </c>
      <c r="F15" s="28">
        <v>-638260</v>
      </c>
      <c r="G15" s="28">
        <v>-654912</v>
      </c>
      <c r="H15" s="32">
        <v>56255</v>
      </c>
      <c r="I15" s="32">
        <v>60555</v>
      </c>
      <c r="J15" s="1"/>
    </row>
    <row r="16" spans="1:10" x14ac:dyDescent="0.25">
      <c r="A16" s="6" t="s">
        <v>29</v>
      </c>
      <c r="B16" s="28">
        <v>90119</v>
      </c>
      <c r="C16" s="28">
        <v>1514903</v>
      </c>
      <c r="D16" s="28">
        <v>2744366</v>
      </c>
      <c r="E16" s="28">
        <v>2562595</v>
      </c>
      <c r="F16" s="28">
        <v>3567209</v>
      </c>
      <c r="G16" s="28">
        <v>4882515</v>
      </c>
      <c r="H16" s="32">
        <v>5232034</v>
      </c>
      <c r="I16" s="32">
        <v>7951233</v>
      </c>
      <c r="J16" s="1"/>
    </row>
    <row r="17" spans="1:10" x14ac:dyDescent="0.25">
      <c r="A17" s="40" t="s">
        <v>58</v>
      </c>
      <c r="B17" s="27">
        <f>B12-B14+B15+B16</f>
        <v>33144615</v>
      </c>
      <c r="C17" s="27">
        <f t="shared" ref="C17:I17" si="4">C12-C14+C15+C16</f>
        <v>46558785</v>
      </c>
      <c r="D17" s="27">
        <f t="shared" si="4"/>
        <v>56996341</v>
      </c>
      <c r="E17" s="27">
        <f t="shared" si="4"/>
        <v>53904990</v>
      </c>
      <c r="F17" s="27">
        <f t="shared" si="4"/>
        <v>48203569</v>
      </c>
      <c r="G17" s="27">
        <f t="shared" si="4"/>
        <v>59022488</v>
      </c>
      <c r="H17" s="27">
        <f t="shared" si="4"/>
        <v>35915166</v>
      </c>
      <c r="I17" s="27">
        <f t="shared" si="4"/>
        <v>45910599</v>
      </c>
      <c r="J17" s="8"/>
    </row>
    <row r="18" spans="1:10" x14ac:dyDescent="0.25">
      <c r="A18" s="6" t="s">
        <v>13</v>
      </c>
      <c r="B18" s="28">
        <v>0</v>
      </c>
      <c r="C18" s="28">
        <v>0</v>
      </c>
      <c r="D18" s="28">
        <v>2714111</v>
      </c>
      <c r="E18" s="28">
        <v>2566904</v>
      </c>
      <c r="F18" s="28">
        <v>2295408</v>
      </c>
      <c r="G18" s="28">
        <v>2810595</v>
      </c>
      <c r="H18" s="33">
        <v>1710246</v>
      </c>
      <c r="I18" s="33">
        <v>2186219</v>
      </c>
      <c r="J18" s="8"/>
    </row>
    <row r="19" spans="1:10" x14ac:dyDescent="0.25">
      <c r="A19" s="40" t="s">
        <v>59</v>
      </c>
      <c r="B19" s="25">
        <f>B17-B18</f>
        <v>33144615</v>
      </c>
      <c r="C19" s="25">
        <f t="shared" ref="C19:I19" si="5">C17-C18</f>
        <v>46558785</v>
      </c>
      <c r="D19" s="25">
        <f t="shared" si="5"/>
        <v>54282230</v>
      </c>
      <c r="E19" s="25">
        <f t="shared" si="5"/>
        <v>51338086</v>
      </c>
      <c r="F19" s="25">
        <f t="shared" si="5"/>
        <v>45908161</v>
      </c>
      <c r="G19" s="25">
        <f t="shared" si="5"/>
        <v>56211893</v>
      </c>
      <c r="H19" s="25">
        <f t="shared" si="5"/>
        <v>34204920</v>
      </c>
      <c r="I19" s="25">
        <f t="shared" si="5"/>
        <v>43724380</v>
      </c>
      <c r="J19" s="8"/>
    </row>
    <row r="20" spans="1:10" x14ac:dyDescent="0.25">
      <c r="A20" s="3"/>
      <c r="B20" s="25"/>
      <c r="C20" s="25"/>
      <c r="D20" s="25"/>
      <c r="E20" s="25"/>
      <c r="F20" s="25"/>
      <c r="G20" s="25"/>
      <c r="H20" s="8"/>
      <c r="I20" s="8"/>
      <c r="J20" s="8"/>
    </row>
    <row r="21" spans="1:10" x14ac:dyDescent="0.25">
      <c r="A21" s="37" t="s">
        <v>60</v>
      </c>
      <c r="B21" s="25">
        <f t="shared" ref="B21:I21" si="6">SUM(B22:B23)</f>
        <v>9176732</v>
      </c>
      <c r="C21" s="25">
        <f t="shared" si="6"/>
        <v>12856978</v>
      </c>
      <c r="D21" s="25">
        <f t="shared" si="6"/>
        <v>13630994</v>
      </c>
      <c r="E21" s="25">
        <f t="shared" si="6"/>
        <v>13237447</v>
      </c>
      <c r="F21" s="25">
        <f t="shared" si="6"/>
        <v>12210397</v>
      </c>
      <c r="G21" s="25">
        <f t="shared" si="6"/>
        <v>18029329</v>
      </c>
      <c r="H21" s="25">
        <f t="shared" si="6"/>
        <v>10586947</v>
      </c>
      <c r="I21" s="25">
        <f t="shared" si="6"/>
        <v>11487581</v>
      </c>
    </row>
    <row r="22" spans="1:10" x14ac:dyDescent="0.25">
      <c r="A22" s="6" t="s">
        <v>7</v>
      </c>
      <c r="B22" s="28">
        <v>9025984</v>
      </c>
      <c r="C22" s="28">
        <v>13623217</v>
      </c>
      <c r="D22" s="28">
        <v>11669566</v>
      </c>
      <c r="E22" s="28">
        <v>11998459</v>
      </c>
      <c r="F22" s="28">
        <v>10372742</v>
      </c>
      <c r="G22" s="28">
        <v>13918465</v>
      </c>
      <c r="H22" s="32">
        <v>8675427</v>
      </c>
      <c r="I22" s="32">
        <v>11453108</v>
      </c>
    </row>
    <row r="23" spans="1:10" x14ac:dyDescent="0.25">
      <c r="A23" s="6" t="s">
        <v>8</v>
      </c>
      <c r="B23" s="28">
        <v>150748</v>
      </c>
      <c r="C23" s="28">
        <v>-766239</v>
      </c>
      <c r="D23" s="28">
        <v>1961428</v>
      </c>
      <c r="E23" s="28">
        <v>1238988</v>
      </c>
      <c r="F23" s="28">
        <v>1837655</v>
      </c>
      <c r="G23" s="28">
        <v>4110864</v>
      </c>
      <c r="H23" s="32">
        <v>1911520</v>
      </c>
      <c r="I23" s="32">
        <v>34473</v>
      </c>
    </row>
    <row r="24" spans="1:10" x14ac:dyDescent="0.25">
      <c r="A24" s="16"/>
      <c r="B24" s="28"/>
      <c r="C24" s="28"/>
      <c r="D24" s="28"/>
      <c r="E24" s="28"/>
      <c r="F24" s="28"/>
      <c r="G24" s="28"/>
    </row>
    <row r="25" spans="1:10" x14ac:dyDescent="0.25">
      <c r="A25" s="40" t="s">
        <v>61</v>
      </c>
      <c r="B25" s="29">
        <f>B19-B21</f>
        <v>23967883</v>
      </c>
      <c r="C25" s="29">
        <f t="shared" ref="C25:J25" si="7">C19-C21</f>
        <v>33701807</v>
      </c>
      <c r="D25" s="29">
        <f t="shared" si="7"/>
        <v>40651236</v>
      </c>
      <c r="E25" s="29">
        <f t="shared" si="7"/>
        <v>38100639</v>
      </c>
      <c r="F25" s="29">
        <f t="shared" si="7"/>
        <v>33697764</v>
      </c>
      <c r="G25" s="29">
        <f t="shared" si="7"/>
        <v>38182564</v>
      </c>
      <c r="H25" s="29">
        <f t="shared" si="7"/>
        <v>23617973</v>
      </c>
      <c r="I25" s="29">
        <f t="shared" si="7"/>
        <v>32236799</v>
      </c>
      <c r="J25" s="29">
        <f t="shared" si="7"/>
        <v>0</v>
      </c>
    </row>
    <row r="26" spans="1:10" x14ac:dyDescent="0.25">
      <c r="A26" s="3"/>
      <c r="B26" s="9"/>
      <c r="C26" s="8"/>
      <c r="D26" s="8"/>
      <c r="E26" s="8"/>
      <c r="F26" s="8"/>
      <c r="G26" s="8"/>
    </row>
    <row r="27" spans="1:10" x14ac:dyDescent="0.25">
      <c r="A27" s="40" t="s">
        <v>62</v>
      </c>
      <c r="B27" s="10">
        <f>B25/('1'!B38/10)</f>
        <v>2.7222619372132115</v>
      </c>
      <c r="C27" s="10">
        <f>C25/('1'!C38/10)</f>
        <v>3.243929556793252</v>
      </c>
      <c r="D27" s="10">
        <f>D25/('1'!D38/10)</f>
        <v>3.009876314504075</v>
      </c>
      <c r="E27" s="10">
        <f>E25/('1'!E38/10)</f>
        <v>2.5645696310373145</v>
      </c>
      <c r="F27" s="10">
        <f>F25/('1'!F38/10)</f>
        <v>2.2682103097604873</v>
      </c>
      <c r="G27" s="10">
        <f>G25/('1'!G38/10)</f>
        <v>2.3364400759579631</v>
      </c>
      <c r="H27" s="10">
        <f>H25/('1'!H38/10)</f>
        <v>1.3138310217120031</v>
      </c>
      <c r="I27" s="10">
        <f>I25/('1'!I38/10)</f>
        <v>1.7932828768537621</v>
      </c>
    </row>
    <row r="28" spans="1:10" x14ac:dyDescent="0.25">
      <c r="A28" s="41" t="s">
        <v>63</v>
      </c>
      <c r="B28">
        <v>8804400</v>
      </c>
      <c r="C28">
        <v>10389192</v>
      </c>
      <c r="D28">
        <v>13505949</v>
      </c>
      <c r="E28">
        <v>14856543</v>
      </c>
      <c r="F28">
        <v>14856543</v>
      </c>
      <c r="G28">
        <v>16342197</v>
      </c>
      <c r="H28">
        <v>17976416</v>
      </c>
      <c r="I28">
        <v>17976416</v>
      </c>
    </row>
    <row r="48" spans="1:2" x14ac:dyDescent="0.25">
      <c r="A48" s="7"/>
      <c r="B48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6"/>
  <sheetViews>
    <sheetView tabSelected="1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C38" sqref="C38"/>
    </sheetView>
  </sheetViews>
  <sheetFormatPr defaultRowHeight="15" x14ac:dyDescent="0.25"/>
  <cols>
    <col min="1" max="1" width="39" bestFit="1" customWidth="1"/>
    <col min="2" max="3" width="16.140625" bestFit="1" customWidth="1"/>
    <col min="4" max="5" width="16" bestFit="1" customWidth="1"/>
    <col min="6" max="7" width="16.140625" bestFit="1" customWidth="1"/>
    <col min="8" max="8" width="13.42578125" bestFit="1" customWidth="1"/>
    <col min="9" max="9" width="15.5703125" customWidth="1"/>
  </cols>
  <sheetData>
    <row r="1" spans="1:9" ht="15.75" x14ac:dyDescent="0.25">
      <c r="A1" s="4" t="s">
        <v>19</v>
      </c>
    </row>
    <row r="2" spans="1:9" ht="15.75" x14ac:dyDescent="0.25">
      <c r="A2" s="4" t="s">
        <v>64</v>
      </c>
      <c r="B2" s="4"/>
      <c r="C2" s="4"/>
      <c r="D2" s="4"/>
      <c r="E2" s="4"/>
      <c r="F2" s="14"/>
      <c r="G2" s="2"/>
    </row>
    <row r="3" spans="1:9" ht="15.75" x14ac:dyDescent="0.25">
      <c r="A3" s="4" t="s">
        <v>45</v>
      </c>
      <c r="B3" s="4"/>
      <c r="C3" s="4"/>
      <c r="D3" s="4"/>
      <c r="E3" s="4"/>
      <c r="F3" s="15"/>
      <c r="G3" s="15"/>
    </row>
    <row r="4" spans="1:9" ht="15.75" x14ac:dyDescent="0.25">
      <c r="B4" s="4"/>
      <c r="C4" s="4"/>
      <c r="D4" s="4"/>
      <c r="E4" s="4"/>
      <c r="F4" s="14"/>
      <c r="G4" s="2"/>
    </row>
    <row r="5" spans="1:9" ht="15.75" x14ac:dyDescent="0.25">
      <c r="A5" s="4"/>
      <c r="B5" s="4">
        <v>2012</v>
      </c>
      <c r="C5" s="35">
        <v>2013</v>
      </c>
      <c r="D5" s="4">
        <v>2014</v>
      </c>
      <c r="E5" s="4">
        <v>2015</v>
      </c>
      <c r="F5" s="4">
        <v>2016</v>
      </c>
      <c r="G5" s="4">
        <v>2017</v>
      </c>
      <c r="H5" s="4">
        <v>2018</v>
      </c>
      <c r="I5" s="4">
        <v>2019</v>
      </c>
    </row>
    <row r="6" spans="1:9" x14ac:dyDescent="0.25">
      <c r="A6" s="40" t="s">
        <v>65</v>
      </c>
      <c r="B6" s="22"/>
      <c r="C6" s="22"/>
      <c r="D6" s="22"/>
      <c r="E6" s="22"/>
      <c r="F6" s="22"/>
      <c r="G6" s="22"/>
      <c r="H6" s="22"/>
    </row>
    <row r="7" spans="1:9" x14ac:dyDescent="0.25">
      <c r="A7" t="s">
        <v>30</v>
      </c>
      <c r="B7" s="22">
        <v>244777061</v>
      </c>
      <c r="C7" s="22">
        <v>320607356</v>
      </c>
      <c r="D7" s="22">
        <v>331434531</v>
      </c>
      <c r="E7" s="22">
        <v>340816268</v>
      </c>
      <c r="F7" s="22">
        <v>371193362</v>
      </c>
      <c r="G7" s="22">
        <v>374737319</v>
      </c>
      <c r="H7" s="22">
        <v>374316808</v>
      </c>
      <c r="I7" s="22">
        <v>375682224</v>
      </c>
    </row>
    <row r="8" spans="1:9" x14ac:dyDescent="0.25">
      <c r="A8" s="6" t="s">
        <v>31</v>
      </c>
      <c r="B8" s="22">
        <v>-173940961</v>
      </c>
      <c r="C8" s="22">
        <v>-243877220</v>
      </c>
      <c r="D8" s="22">
        <v>-247709570</v>
      </c>
      <c r="E8" s="22">
        <v>-263668387</v>
      </c>
      <c r="F8" s="22">
        <v>-298712055</v>
      </c>
      <c r="G8" s="22">
        <v>-294630096</v>
      </c>
      <c r="H8" s="22">
        <v>-314586272</v>
      </c>
      <c r="I8" s="22">
        <v>-316335888</v>
      </c>
    </row>
    <row r="9" spans="1:9" x14ac:dyDescent="0.25">
      <c r="A9" s="6" t="s">
        <v>14</v>
      </c>
      <c r="B9" s="22">
        <v>-4888541</v>
      </c>
      <c r="C9" s="22">
        <v>-9227848</v>
      </c>
      <c r="D9" s="22">
        <v>-5835594</v>
      </c>
      <c r="E9" s="22">
        <v>-2757304</v>
      </c>
      <c r="F9" s="22">
        <v>-985731</v>
      </c>
      <c r="G9" s="22">
        <v>-52395</v>
      </c>
      <c r="H9" s="22">
        <v>0</v>
      </c>
    </row>
    <row r="10" spans="1:9" x14ac:dyDescent="0.25">
      <c r="A10" s="6" t="s">
        <v>32</v>
      </c>
      <c r="B10" s="22">
        <v>-11401235</v>
      </c>
      <c r="C10" s="22">
        <v>-9025984</v>
      </c>
      <c r="D10" s="22">
        <v>-13823217</v>
      </c>
      <c r="E10" s="22">
        <v>-11669566</v>
      </c>
      <c r="F10" s="22">
        <v>-13319169</v>
      </c>
      <c r="G10" s="22">
        <v>-9984820</v>
      </c>
      <c r="H10" s="22">
        <v>-17431365</v>
      </c>
      <c r="I10" s="22">
        <v>-9807207</v>
      </c>
    </row>
    <row r="11" spans="1:9" x14ac:dyDescent="0.25">
      <c r="A11" s="3"/>
      <c r="B11" s="27">
        <f t="shared" ref="B11:I11" si="0">SUM(B7:B10)</f>
        <v>54546324</v>
      </c>
      <c r="C11" s="27">
        <f t="shared" si="0"/>
        <v>58476304</v>
      </c>
      <c r="D11" s="27">
        <f t="shared" si="0"/>
        <v>64066150</v>
      </c>
      <c r="E11" s="27">
        <f t="shared" si="0"/>
        <v>62721011</v>
      </c>
      <c r="F11" s="27">
        <f t="shared" si="0"/>
        <v>58176407</v>
      </c>
      <c r="G11" s="27">
        <f t="shared" si="0"/>
        <v>70070008</v>
      </c>
      <c r="H11" s="27">
        <f t="shared" si="0"/>
        <v>42299171</v>
      </c>
      <c r="I11" s="27">
        <f t="shared" si="0"/>
        <v>49539129</v>
      </c>
    </row>
    <row r="12" spans="1:9" x14ac:dyDescent="0.25">
      <c r="B12" s="22"/>
      <c r="C12" s="22"/>
      <c r="D12" s="22"/>
      <c r="E12" s="22"/>
      <c r="F12" s="22"/>
      <c r="G12" s="22"/>
      <c r="H12" s="22"/>
    </row>
    <row r="13" spans="1:9" x14ac:dyDescent="0.25">
      <c r="A13" s="40" t="s">
        <v>66</v>
      </c>
      <c r="B13" s="22"/>
      <c r="C13" s="22"/>
      <c r="D13" s="22"/>
      <c r="E13" s="22"/>
      <c r="F13" s="22"/>
      <c r="G13" s="22"/>
      <c r="H13" s="22"/>
    </row>
    <row r="14" spans="1:9" x14ac:dyDescent="0.25">
      <c r="A14" t="s">
        <v>33</v>
      </c>
      <c r="B14" s="22">
        <v>-83921274</v>
      </c>
      <c r="C14" s="22">
        <v>-27300119</v>
      </c>
      <c r="D14" s="22">
        <v>-15496004</v>
      </c>
      <c r="E14" s="22">
        <v>-28304634</v>
      </c>
      <c r="F14" s="22">
        <v>-21011676</v>
      </c>
      <c r="G14" s="22">
        <v>-12440264</v>
      </c>
      <c r="H14" s="22">
        <v>-26099549</v>
      </c>
      <c r="I14" s="22">
        <v>-8329495</v>
      </c>
    </row>
    <row r="15" spans="1:9" x14ac:dyDescent="0.25">
      <c r="A15" s="6" t="s">
        <v>34</v>
      </c>
      <c r="B15" s="22">
        <v>945450</v>
      </c>
      <c r="C15" s="22">
        <v>36300</v>
      </c>
      <c r="D15" s="22">
        <v>360000</v>
      </c>
      <c r="E15" s="22">
        <v>205611</v>
      </c>
      <c r="F15" s="22">
        <v>3384500</v>
      </c>
      <c r="G15" s="22">
        <v>1079000</v>
      </c>
      <c r="H15" s="22">
        <v>2084500</v>
      </c>
      <c r="I15" s="22">
        <v>103186</v>
      </c>
    </row>
    <row r="16" spans="1:9" x14ac:dyDescent="0.25">
      <c r="A16" s="6" t="s">
        <v>79</v>
      </c>
      <c r="B16" s="22"/>
      <c r="C16" s="22"/>
      <c r="D16" s="22"/>
      <c r="E16" s="22"/>
      <c r="F16" s="22"/>
      <c r="G16" s="22"/>
      <c r="H16" s="22"/>
      <c r="I16" s="22">
        <v>-70000000</v>
      </c>
    </row>
    <row r="17" spans="1:9" x14ac:dyDescent="0.25">
      <c r="A17" t="s">
        <v>20</v>
      </c>
      <c r="B17" s="22">
        <v>0</v>
      </c>
      <c r="C17" s="22">
        <v>-3150000</v>
      </c>
      <c r="D17" s="22">
        <v>0</v>
      </c>
      <c r="E17" s="22">
        <v>0</v>
      </c>
      <c r="F17" s="22">
        <v>0</v>
      </c>
      <c r="G17" s="22"/>
      <c r="H17" s="22">
        <v>0</v>
      </c>
      <c r="I17" s="22"/>
    </row>
    <row r="18" spans="1:9" x14ac:dyDescent="0.25">
      <c r="A18" t="s">
        <v>38</v>
      </c>
      <c r="B18" s="22"/>
      <c r="C18" s="22"/>
      <c r="D18" s="22"/>
      <c r="E18" s="22"/>
      <c r="F18" s="22"/>
      <c r="G18" s="22">
        <v>1104166</v>
      </c>
      <c r="H18" s="22">
        <v>1770834</v>
      </c>
      <c r="I18" s="22">
        <v>3500000</v>
      </c>
    </row>
    <row r="19" spans="1:9" x14ac:dyDescent="0.25">
      <c r="A19" t="s">
        <v>39</v>
      </c>
      <c r="B19" s="22"/>
      <c r="C19" s="22"/>
      <c r="D19" s="22"/>
      <c r="E19" s="22"/>
      <c r="F19" s="22"/>
      <c r="G19" s="22">
        <v>1484801</v>
      </c>
      <c r="H19" s="22">
        <v>1974253</v>
      </c>
      <c r="I19" s="22">
        <v>1666559</v>
      </c>
    </row>
    <row r="20" spans="1:9" x14ac:dyDescent="0.25">
      <c r="A20" s="3"/>
      <c r="B20" s="27">
        <f>SUM(B14:B19)</f>
        <v>-82975824</v>
      </c>
      <c r="C20" s="27">
        <f t="shared" ref="C20:I20" si="1">SUM(C14:C19)</f>
        <v>-30413819</v>
      </c>
      <c r="D20" s="27">
        <f t="shared" si="1"/>
        <v>-15136004</v>
      </c>
      <c r="E20" s="27">
        <f t="shared" si="1"/>
        <v>-28099023</v>
      </c>
      <c r="F20" s="27">
        <f t="shared" si="1"/>
        <v>-17627176</v>
      </c>
      <c r="G20" s="27">
        <f t="shared" si="1"/>
        <v>-8772297</v>
      </c>
      <c r="H20" s="27">
        <f t="shared" si="1"/>
        <v>-20269962</v>
      </c>
      <c r="I20" s="27">
        <f t="shared" si="1"/>
        <v>-73059750</v>
      </c>
    </row>
    <row r="21" spans="1:9" x14ac:dyDescent="0.25">
      <c r="B21" s="22"/>
      <c r="C21" s="22"/>
      <c r="D21" s="22"/>
      <c r="E21" s="22"/>
      <c r="F21" s="22"/>
      <c r="G21" s="22"/>
      <c r="H21" s="22"/>
    </row>
    <row r="22" spans="1:9" x14ac:dyDescent="0.25">
      <c r="A22" s="40" t="s">
        <v>67</v>
      </c>
      <c r="B22" s="22"/>
      <c r="C22" s="22"/>
      <c r="D22" s="22"/>
      <c r="E22" s="22"/>
      <c r="F22" s="22"/>
      <c r="G22" s="22"/>
      <c r="H22" s="22"/>
    </row>
    <row r="23" spans="1:9" x14ac:dyDescent="0.25">
      <c r="A23" s="6" t="s">
        <v>35</v>
      </c>
      <c r="B23" s="22">
        <v>-15944199</v>
      </c>
      <c r="C23" s="22">
        <v>-17568960</v>
      </c>
      <c r="D23" s="22">
        <v>-21446752</v>
      </c>
      <c r="E23" s="22">
        <v>-11352328</v>
      </c>
      <c r="F23" s="22">
        <v>-7486269</v>
      </c>
      <c r="G23" s="22">
        <v>-2162698</v>
      </c>
      <c r="H23" s="22">
        <v>0</v>
      </c>
    </row>
    <row r="24" spans="1:9" x14ac:dyDescent="0.25">
      <c r="A24" s="6" t="s">
        <v>40</v>
      </c>
      <c r="B24" s="22"/>
      <c r="C24" s="22"/>
      <c r="D24" s="22"/>
      <c r="E24" s="22"/>
      <c r="F24" s="22"/>
      <c r="G24" s="22">
        <v>-14856546</v>
      </c>
      <c r="H24" s="22">
        <v>-16342204</v>
      </c>
      <c r="I24" s="22">
        <v>-21571700</v>
      </c>
    </row>
    <row r="25" spans="1:9" x14ac:dyDescent="0.25">
      <c r="A25" s="6" t="s">
        <v>36</v>
      </c>
      <c r="B25" s="22">
        <v>32000000</v>
      </c>
      <c r="C25" s="22">
        <v>0</v>
      </c>
      <c r="D25" s="22">
        <v>0</v>
      </c>
      <c r="E25" s="22">
        <v>-27011898</v>
      </c>
      <c r="F25" s="22">
        <v>-29713086</v>
      </c>
      <c r="G25" s="22"/>
      <c r="H25" s="22">
        <v>0</v>
      </c>
    </row>
    <row r="26" spans="1:9" x14ac:dyDescent="0.25">
      <c r="A26" s="6" t="s">
        <v>28</v>
      </c>
      <c r="B26" s="22">
        <v>433284</v>
      </c>
      <c r="C26" s="22">
        <v>-709</v>
      </c>
      <c r="D26" s="22">
        <v>0</v>
      </c>
      <c r="E26" s="22">
        <v>50102</v>
      </c>
      <c r="F26" s="22">
        <v>2466024</v>
      </c>
      <c r="G26" s="22">
        <v>2234851</v>
      </c>
      <c r="H26" s="22">
        <v>397982</v>
      </c>
      <c r="I26" s="22">
        <v>1298138</v>
      </c>
    </row>
    <row r="27" spans="1:9" x14ac:dyDescent="0.25">
      <c r="A27" s="3"/>
      <c r="B27" s="34">
        <f t="shared" ref="B27:I27" si="2">SUM(B23:B26)</f>
        <v>16489085</v>
      </c>
      <c r="C27" s="34">
        <f t="shared" si="2"/>
        <v>-17569669</v>
      </c>
      <c r="D27" s="34">
        <f t="shared" si="2"/>
        <v>-21446752</v>
      </c>
      <c r="E27" s="34">
        <f t="shared" si="2"/>
        <v>-38314124</v>
      </c>
      <c r="F27" s="34">
        <f t="shared" si="2"/>
        <v>-34733331</v>
      </c>
      <c r="G27" s="34">
        <f t="shared" si="2"/>
        <v>-14784393</v>
      </c>
      <c r="H27" s="34">
        <f t="shared" si="2"/>
        <v>-15944222</v>
      </c>
      <c r="I27" s="34">
        <f t="shared" si="2"/>
        <v>-20273562</v>
      </c>
    </row>
    <row r="28" spans="1:9" x14ac:dyDescent="0.25">
      <c r="B28" s="22"/>
      <c r="C28" s="22"/>
      <c r="D28" s="22"/>
      <c r="E28" s="22"/>
      <c r="F28" s="22"/>
      <c r="G28" s="22"/>
      <c r="H28" s="22"/>
    </row>
    <row r="29" spans="1:9" x14ac:dyDescent="0.25">
      <c r="A29" s="3" t="s">
        <v>68</v>
      </c>
      <c r="B29" s="21">
        <f t="shared" ref="B29:I29" si="3">SUM(B11,B20,B27)</f>
        <v>-11940415</v>
      </c>
      <c r="C29" s="21">
        <f t="shared" si="3"/>
        <v>10492816</v>
      </c>
      <c r="D29" s="21">
        <f t="shared" si="3"/>
        <v>27483394</v>
      </c>
      <c r="E29" s="21">
        <f t="shared" si="3"/>
        <v>-3692136</v>
      </c>
      <c r="F29" s="21">
        <f t="shared" si="3"/>
        <v>5815900</v>
      </c>
      <c r="G29" s="21">
        <f t="shared" si="3"/>
        <v>46513318</v>
      </c>
      <c r="H29" s="21">
        <f t="shared" si="3"/>
        <v>6084987</v>
      </c>
      <c r="I29" s="21">
        <f t="shared" si="3"/>
        <v>-43794183</v>
      </c>
    </row>
    <row r="30" spans="1:9" x14ac:dyDescent="0.25">
      <c r="A30" s="41" t="s">
        <v>69</v>
      </c>
      <c r="B30" s="22">
        <v>18232845</v>
      </c>
      <c r="C30" s="22">
        <v>6292430</v>
      </c>
      <c r="D30" s="22">
        <v>16785246</v>
      </c>
      <c r="E30" s="22">
        <v>44268640</v>
      </c>
      <c r="F30" s="22">
        <v>40576505</v>
      </c>
      <c r="G30" s="22">
        <v>46392405</v>
      </c>
      <c r="H30" s="22">
        <v>92905723</v>
      </c>
      <c r="I30" s="22">
        <v>98990710</v>
      </c>
    </row>
    <row r="31" spans="1:9" x14ac:dyDescent="0.25">
      <c r="A31" s="40" t="s">
        <v>70</v>
      </c>
      <c r="B31" s="21">
        <f>SUM(B29:B30)</f>
        <v>6292430</v>
      </c>
      <c r="C31" s="21">
        <f t="shared" ref="C31:I31" si="4">SUM(C29:C30)</f>
        <v>16785246</v>
      </c>
      <c r="D31" s="21">
        <f t="shared" si="4"/>
        <v>44268640</v>
      </c>
      <c r="E31" s="21">
        <f t="shared" si="4"/>
        <v>40576504</v>
      </c>
      <c r="F31" s="21">
        <f t="shared" si="4"/>
        <v>46392405</v>
      </c>
      <c r="G31" s="21">
        <f t="shared" si="4"/>
        <v>92905723</v>
      </c>
      <c r="H31" s="21">
        <f t="shared" si="4"/>
        <v>98990710</v>
      </c>
      <c r="I31" s="21">
        <f t="shared" si="4"/>
        <v>55196527</v>
      </c>
    </row>
    <row r="32" spans="1:9" x14ac:dyDescent="0.25">
      <c r="B32" s="20"/>
      <c r="C32" s="20"/>
      <c r="D32" s="20"/>
      <c r="E32" s="20"/>
      <c r="F32" s="20"/>
      <c r="G32" s="20"/>
    </row>
    <row r="33" spans="1:9" ht="15.75" x14ac:dyDescent="0.25">
      <c r="A33" s="4"/>
      <c r="B33" s="11"/>
      <c r="C33" s="11"/>
      <c r="D33" s="11"/>
      <c r="E33" s="11"/>
      <c r="F33" s="11"/>
      <c r="G33" s="11"/>
    </row>
    <row r="35" spans="1:9" x14ac:dyDescent="0.25">
      <c r="A35" s="40" t="s">
        <v>71</v>
      </c>
      <c r="B35" s="10">
        <f>B11/('1'!B38/10)</f>
        <v>6.1953482349734221</v>
      </c>
      <c r="C35" s="10">
        <f>C11/('1'!C38/10)</f>
        <v>5.6285709225510514</v>
      </c>
      <c r="D35" s="10">
        <f>D11/('1'!D38/10)</f>
        <v>4.743550416190673</v>
      </c>
      <c r="E35" s="10">
        <f>E11/('1'!E38/10)</f>
        <v>4.2217769638603002</v>
      </c>
      <c r="F35" s="10">
        <f>F11/('1'!F38/10)</f>
        <v>3.9158778054894734</v>
      </c>
      <c r="G35" s="10">
        <f>G11/('1'!G38/10)</f>
        <v>4.2876736830427387</v>
      </c>
      <c r="H35" s="10">
        <f>H11/('1'!H38/10)</f>
        <v>2.3530369457404636</v>
      </c>
      <c r="I35" s="10">
        <f>I11/('1'!I38/10)</f>
        <v>2.7557845234556209</v>
      </c>
    </row>
    <row r="36" spans="1:9" x14ac:dyDescent="0.25">
      <c r="A36" s="40" t="s">
        <v>72</v>
      </c>
      <c r="B36">
        <v>8804400</v>
      </c>
      <c r="C36">
        <v>10389192</v>
      </c>
      <c r="D36">
        <v>13505949</v>
      </c>
      <c r="E36">
        <v>14856543</v>
      </c>
      <c r="F36">
        <v>14856543</v>
      </c>
      <c r="G36">
        <v>16342197</v>
      </c>
      <c r="H36">
        <v>17976416</v>
      </c>
      <c r="I36">
        <v>17976416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 x14ac:dyDescent="0.25"/>
  <cols>
    <col min="1" max="1" width="16.5703125" bestFit="1" customWidth="1"/>
  </cols>
  <sheetData>
    <row r="1" spans="1:8" ht="15.75" x14ac:dyDescent="0.25">
      <c r="A1" s="4" t="s">
        <v>19</v>
      </c>
    </row>
    <row r="2" spans="1:8" x14ac:dyDescent="0.25">
      <c r="A2" s="3" t="s">
        <v>73</v>
      </c>
    </row>
    <row r="3" spans="1:8" ht="15.75" x14ac:dyDescent="0.25">
      <c r="A3" s="4" t="s">
        <v>45</v>
      </c>
    </row>
    <row r="6" spans="1:8" x14ac:dyDescent="0.25">
      <c r="A6" s="3"/>
      <c r="B6">
        <v>2012</v>
      </c>
      <c r="C6">
        <v>2013</v>
      </c>
      <c r="D6">
        <v>2014</v>
      </c>
      <c r="E6">
        <v>2015</v>
      </c>
      <c r="F6">
        <v>2016</v>
      </c>
      <c r="G6">
        <v>2017</v>
      </c>
      <c r="H6">
        <v>2018</v>
      </c>
    </row>
    <row r="7" spans="1:8" x14ac:dyDescent="0.25">
      <c r="A7" s="6" t="s">
        <v>74</v>
      </c>
      <c r="B7" s="30">
        <f>'2'!B25/'1'!B19</f>
        <v>8.3929377636219715E-2</v>
      </c>
      <c r="C7" s="30">
        <f>'2'!C25/'1'!C19</f>
        <v>3.5154045802393674E-2</v>
      </c>
      <c r="D7" s="30">
        <f>'2'!D25/'1'!D19</f>
        <v>4.1499872834065622E-2</v>
      </c>
      <c r="E7" s="30">
        <f>'2'!E25/'1'!E19</f>
        <v>3.8626347725564135E-2</v>
      </c>
      <c r="F7" s="30">
        <f>'2'!F25/'1'!F19</f>
        <v>3.4261698329487812E-2</v>
      </c>
      <c r="G7" s="30">
        <f>'2'!G25/'1'!G19</f>
        <v>3.7662636240505171E-2</v>
      </c>
      <c r="H7" s="30">
        <f>'2'!H25/'1'!H19</f>
        <v>2.3185740962305301E-2</v>
      </c>
    </row>
    <row r="8" spans="1:8" x14ac:dyDescent="0.25">
      <c r="A8" s="6" t="s">
        <v>75</v>
      </c>
      <c r="B8" s="30">
        <f>'2'!B25/'1'!B37</f>
        <v>0.13368352288323032</v>
      </c>
      <c r="C8" s="30">
        <f>'2'!C25/'1'!C37</f>
        <v>4.3452936078081567E-2</v>
      </c>
      <c r="D8" s="30">
        <f>'2'!D25/'1'!D37</f>
        <v>4.9802363034471345E-2</v>
      </c>
      <c r="E8" s="30">
        <f>'2'!E25/'1'!E37</f>
        <v>4.6051293567662348E-2</v>
      </c>
      <c r="F8" s="30">
        <f>'2'!F25/'1'!F37</f>
        <v>4.0537884497288332E-2</v>
      </c>
      <c r="G8" s="30">
        <f>'2'!G25/'1'!G37</f>
        <v>4.4675951530502862E-2</v>
      </c>
      <c r="H8" s="30">
        <f>'2'!H25/'1'!H37</f>
        <v>2.5288556188322087E-2</v>
      </c>
    </row>
    <row r="9" spans="1:8" x14ac:dyDescent="0.25">
      <c r="A9" s="6" t="s">
        <v>41</v>
      </c>
      <c r="B9" s="31">
        <f>'1'!B24/'1'!B37</f>
        <v>0.23417729426486186</v>
      </c>
      <c r="C9" s="31">
        <f>'1'!C24/'1'!C37</f>
        <v>2.6930644494294196E-2</v>
      </c>
      <c r="D9" s="31">
        <f>'1'!D24/'1'!D37</f>
        <v>1.1833148441709757E-2</v>
      </c>
      <c r="E9" s="31">
        <f>'1'!E24/'1'!E37</f>
        <v>2.5605612731320004E-3</v>
      </c>
      <c r="F9" s="31">
        <f>'1'!F24/'1'!F37</f>
        <v>0</v>
      </c>
      <c r="G9" s="31">
        <f>'1'!G24/'1'!G37</f>
        <v>0</v>
      </c>
      <c r="H9" s="31">
        <f>'1'!H24/'1'!H37</f>
        <v>0</v>
      </c>
    </row>
    <row r="10" spans="1:8" x14ac:dyDescent="0.25">
      <c r="A10" s="6" t="s">
        <v>42</v>
      </c>
      <c r="B10" s="31">
        <f>'1'!B11/'1'!B27</f>
        <v>0.49727335177174831</v>
      </c>
      <c r="C10" s="31">
        <f>'1'!C11/'1'!C27</f>
        <v>0.79740260530795248</v>
      </c>
      <c r="D10" s="31">
        <f>'1'!D11/'1'!D27</f>
        <v>1.5674819599483736</v>
      </c>
      <c r="E10" s="31">
        <f>'1'!E11/'1'!E27</f>
        <v>1.6390801811215501</v>
      </c>
      <c r="F10" s="31">
        <f>'1'!F11/'1'!F27</f>
        <v>1.9330013204153802</v>
      </c>
      <c r="G10" s="31">
        <f>'1'!G11/'1'!G27</f>
        <v>2.6400789639117783</v>
      </c>
      <c r="H10" s="31">
        <f>'1'!H11/'1'!H27</f>
        <v>2.9732231159308262</v>
      </c>
    </row>
    <row r="11" spans="1:8" x14ac:dyDescent="0.25">
      <c r="A11" s="6" t="s">
        <v>76</v>
      </c>
      <c r="B11" s="30">
        <f>'2'!B25/'2'!B6</f>
        <v>9.7645321762827697E-2</v>
      </c>
      <c r="C11" s="30">
        <f>'2'!C25/'2'!C6</f>
        <v>0.10473822799922339</v>
      </c>
      <c r="D11" s="30">
        <f>'2'!D25/'2'!D6</f>
        <v>0.12229570708880388</v>
      </c>
      <c r="E11" s="30">
        <f>'2'!E25/'2'!E6</f>
        <v>0.11108725706965525</v>
      </c>
      <c r="F11" s="30">
        <f>'2'!F25/'2'!F6</f>
        <v>9.1061794499562101E-2</v>
      </c>
      <c r="G11" s="30">
        <f>'2'!G25/'2'!G6</f>
        <v>0.10137800038020835</v>
      </c>
      <c r="H11" s="30">
        <f>'2'!H25/'2'!H6</f>
        <v>6.3798205521202633E-2</v>
      </c>
    </row>
    <row r="12" spans="1:8" x14ac:dyDescent="0.25">
      <c r="A12" t="s">
        <v>43</v>
      </c>
      <c r="B12" s="30">
        <f>'2'!B12/'2'!B6</f>
        <v>0.15724264528693008</v>
      </c>
      <c r="C12" s="30">
        <f>'2'!C12/'2'!C6</f>
        <v>0.16663427569779898</v>
      </c>
      <c r="D12" s="30">
        <f>'2'!D12/'2'!D6</f>
        <v>0.18076822407324325</v>
      </c>
      <c r="E12" s="30">
        <f>'2'!E12/'2'!E6</f>
        <v>0.15773455059911123</v>
      </c>
      <c r="F12" s="30">
        <f>'2'!F12/'2'!F6</f>
        <v>0.12500979519708227</v>
      </c>
      <c r="G12" s="30">
        <f>'2'!G12/'2'!G6</f>
        <v>0.14562425856716679</v>
      </c>
      <c r="H12" s="30">
        <f>'2'!H12/'2'!H6</f>
        <v>8.2731053732621088E-2</v>
      </c>
    </row>
    <row r="13" spans="1:8" x14ac:dyDescent="0.25">
      <c r="A13" s="6" t="s">
        <v>77</v>
      </c>
      <c r="B13" s="30">
        <f>'2'!B25/('1'!B37+'1'!B24)</f>
        <v>0.10831792442175739</v>
      </c>
      <c r="C13" s="30">
        <f>'2'!C25/('1'!C37+'1'!C24)</f>
        <v>4.2313408710750573E-2</v>
      </c>
      <c r="D13" s="30">
        <f>'2'!D25/('1'!D37+'1'!D24)</f>
        <v>4.9219936222854817E-2</v>
      </c>
      <c r="E13" s="30">
        <f>'2'!E25/('1'!E37+'1'!E24)</f>
        <v>4.593367757173962E-2</v>
      </c>
      <c r="F13" s="30">
        <f>'2'!F25/('1'!F37+'1'!F24)</f>
        <v>4.0537884497288332E-2</v>
      </c>
      <c r="G13" s="30">
        <f>'2'!G25/('1'!G37+'1'!G24)</f>
        <v>4.4675951530502862E-2</v>
      </c>
      <c r="H13" s="30">
        <f>'2'!H25/('1'!H37+'1'!H24)</f>
        <v>2.5288556188322087E-2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2020-04-12T16:04:00Z</dcterms:modified>
</cp:coreProperties>
</file>