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Miscelleneous\A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  <c r="D44" i="1"/>
  <c r="E44" i="1"/>
  <c r="F44" i="1"/>
  <c r="B44" i="1"/>
  <c r="C7" i="1" l="1"/>
  <c r="B7" i="1"/>
  <c r="C9" i="2"/>
  <c r="D9" i="2"/>
  <c r="E9" i="2"/>
  <c r="F9" i="2"/>
  <c r="B7" i="2" l="1"/>
  <c r="C7" i="2"/>
  <c r="D7" i="2"/>
  <c r="E7" i="2"/>
  <c r="F7" i="2"/>
  <c r="D21" i="3" l="1"/>
  <c r="D15" i="3"/>
  <c r="D10" i="3"/>
  <c r="D22" i="2"/>
  <c r="D14" i="2"/>
  <c r="D23" i="1"/>
  <c r="D20" i="1"/>
  <c r="D36" i="1"/>
  <c r="D9" i="1"/>
  <c r="D9" i="4" s="1"/>
  <c r="D6" i="1"/>
  <c r="D16" i="1" s="1"/>
  <c r="D43" i="1" l="1"/>
  <c r="D8" i="4"/>
  <c r="D33" i="1"/>
  <c r="D41" i="1" s="1"/>
  <c r="D18" i="2"/>
  <c r="D20" i="2" s="1"/>
  <c r="D27" i="2" s="1"/>
  <c r="D11" i="4"/>
  <c r="D23" i="3"/>
  <c r="D25" i="3" s="1"/>
  <c r="D28" i="3"/>
  <c r="E21" i="3"/>
  <c r="E15" i="3"/>
  <c r="E10" i="3"/>
  <c r="E28" i="3" s="1"/>
  <c r="E22" i="2"/>
  <c r="E14" i="2"/>
  <c r="E11" i="4" s="1"/>
  <c r="E23" i="1"/>
  <c r="E20" i="1"/>
  <c r="E36" i="1"/>
  <c r="E9" i="1"/>
  <c r="E9" i="4" s="1"/>
  <c r="E6" i="1"/>
  <c r="B21" i="3"/>
  <c r="C21" i="3"/>
  <c r="F21" i="3"/>
  <c r="B15" i="3"/>
  <c r="C15" i="3"/>
  <c r="F15" i="3"/>
  <c r="B10" i="3"/>
  <c r="B28" i="3" s="1"/>
  <c r="C10" i="3"/>
  <c r="C28" i="3" s="1"/>
  <c r="F10" i="3"/>
  <c r="B9" i="2"/>
  <c r="B14" i="2" s="1"/>
  <c r="B11" i="4" s="1"/>
  <c r="C14" i="2"/>
  <c r="F14" i="2"/>
  <c r="F11" i="4" s="1"/>
  <c r="B22" i="2"/>
  <c r="C22" i="2"/>
  <c r="F22" i="2"/>
  <c r="B23" i="1"/>
  <c r="C23" i="1"/>
  <c r="F23" i="1"/>
  <c r="B20" i="1"/>
  <c r="B33" i="1" s="1"/>
  <c r="B41" i="1" s="1"/>
  <c r="C20" i="1"/>
  <c r="F20" i="1"/>
  <c r="B36" i="1"/>
  <c r="C36" i="1"/>
  <c r="F36" i="1"/>
  <c r="C9" i="1"/>
  <c r="F9" i="1"/>
  <c r="F9" i="4" s="1"/>
  <c r="B9" i="1"/>
  <c r="B9" i="4" s="1"/>
  <c r="B6" i="1"/>
  <c r="C6" i="1"/>
  <c r="F6" i="1"/>
  <c r="F16" i="1" s="1"/>
  <c r="B16" i="1" l="1"/>
  <c r="C11" i="4"/>
  <c r="C18" i="2"/>
  <c r="C20" i="2" s="1"/>
  <c r="C27" i="2" s="1"/>
  <c r="C33" i="1"/>
  <c r="C41" i="1" s="1"/>
  <c r="C9" i="4"/>
  <c r="C16" i="1"/>
  <c r="B43" i="1"/>
  <c r="B8" i="4"/>
  <c r="E43" i="1"/>
  <c r="E8" i="4"/>
  <c r="F33" i="1"/>
  <c r="F41" i="1" s="1"/>
  <c r="C43" i="1"/>
  <c r="C8" i="4"/>
  <c r="D29" i="2"/>
  <c r="D7" i="4"/>
  <c r="D10" i="4"/>
  <c r="D12" i="4"/>
  <c r="D6" i="4"/>
  <c r="F43" i="1"/>
  <c r="F8" i="4"/>
  <c r="E16" i="1"/>
  <c r="E33" i="1"/>
  <c r="E41" i="1" s="1"/>
  <c r="F23" i="3"/>
  <c r="F25" i="3" s="1"/>
  <c r="F28" i="3"/>
  <c r="B18" i="2"/>
  <c r="B20" i="2" s="1"/>
  <c r="B27" i="2" s="1"/>
  <c r="F18" i="2"/>
  <c r="F20" i="2" s="1"/>
  <c r="F27" i="2" s="1"/>
  <c r="E23" i="3"/>
  <c r="E25" i="3" s="1"/>
  <c r="E18" i="2"/>
  <c r="E20" i="2" s="1"/>
  <c r="E27" i="2" s="1"/>
  <c r="C23" i="3"/>
  <c r="C25" i="3" s="1"/>
  <c r="B23" i="3"/>
  <c r="B25" i="3" s="1"/>
  <c r="B6" i="4" l="1"/>
  <c r="C29" i="2"/>
  <c r="C12" i="4"/>
  <c r="C7" i="4"/>
  <c r="C10" i="4"/>
  <c r="E29" i="2"/>
  <c r="E10" i="4"/>
  <c r="E7" i="4"/>
  <c r="E6" i="4"/>
  <c r="E12" i="4"/>
  <c r="F29" i="2"/>
  <c r="F7" i="4"/>
  <c r="F6" i="4"/>
  <c r="F12" i="4"/>
  <c r="F10" i="4"/>
  <c r="B29" i="2"/>
  <c r="B12" i="4"/>
  <c r="B7" i="4"/>
  <c r="B10" i="4"/>
  <c r="C6" i="4"/>
</calcChain>
</file>

<file path=xl/sharedStrings.xml><?xml version="1.0" encoding="utf-8"?>
<sst xmlns="http://schemas.openxmlformats.org/spreadsheetml/2006/main" count="86" uniqueCount="80">
  <si>
    <t>Gross Profit</t>
  </si>
  <si>
    <t>Operating Profit</t>
  </si>
  <si>
    <t>Financial Expenses</t>
  </si>
  <si>
    <t>Advance, deposits &amp; prepayments</t>
  </si>
  <si>
    <t>Share capital</t>
  </si>
  <si>
    <t>Contribution to WPPF</t>
  </si>
  <si>
    <t>Accounts receivables</t>
  </si>
  <si>
    <t>Inventories</t>
  </si>
  <si>
    <t>Property, plant and equipment</t>
  </si>
  <si>
    <t>Deferred tax liability</t>
  </si>
  <si>
    <t>Non operating income</t>
  </si>
  <si>
    <t>Cash and Bank Balances</t>
  </si>
  <si>
    <t>Accounts payable</t>
  </si>
  <si>
    <t>Provision for tax</t>
  </si>
  <si>
    <t>Current tax</t>
  </si>
  <si>
    <t>Deferred tax</t>
  </si>
  <si>
    <t>Cash payment to suppliers and employees</t>
  </si>
  <si>
    <t>Tax Paid</t>
  </si>
  <si>
    <t>SAVAR REFRACTORIES LIMITED</t>
  </si>
  <si>
    <t>Reserve accounts</t>
  </si>
  <si>
    <t>Retained earning/loss</t>
  </si>
  <si>
    <t>Working capital loan</t>
  </si>
  <si>
    <t>Loans and advances</t>
  </si>
  <si>
    <t>Liability for expenses</t>
  </si>
  <si>
    <t>Other liabilities</t>
  </si>
  <si>
    <t>Workers Profit Participation fund</t>
  </si>
  <si>
    <t>Uncliamed dividend</t>
  </si>
  <si>
    <t>Administrative &amp; Marketing expenses</t>
  </si>
  <si>
    <t>Prior year tax under provision</t>
  </si>
  <si>
    <t>Cash received from sales and other income</t>
  </si>
  <si>
    <t>Financial cost paid</t>
  </si>
  <si>
    <t>Acquisiton of property, plant and equipment</t>
  </si>
  <si>
    <t>Disposal of fixed asset</t>
  </si>
  <si>
    <t>Working capital received/repaid</t>
  </si>
  <si>
    <t>Loans and advance received/repaid</t>
  </si>
  <si>
    <t>Debt to Equity</t>
  </si>
  <si>
    <t>Current Ratio</t>
  </si>
  <si>
    <t>Operating Margin</t>
  </si>
  <si>
    <t>Trade debtors</t>
  </si>
  <si>
    <t>Directors &amp; Remuneration &amp; allowances</t>
  </si>
  <si>
    <t>Directors Meeting Fees</t>
  </si>
  <si>
    <t>Audit fees</t>
  </si>
  <si>
    <t>Dividend paid</t>
  </si>
  <si>
    <t>Balance Sheet</t>
  </si>
  <si>
    <t>As at year end</t>
  </si>
  <si>
    <t>Assets</t>
  </si>
  <si>
    <t>Non Current Assets</t>
  </si>
  <si>
    <t>Current Assets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</si>
  <si>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</si>
  <si>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</si>
  <si>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</si>
  <si>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</si>
  <si>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</si>
  <si>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</si>
  <si>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</si>
  <si>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</si>
  <si>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</si>
  <si>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</si>
  <si>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</si>
  <si>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</si>
  <si>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</si>
  <si>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</si>
  <si>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</si>
  <si>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</si>
  <si>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</si>
  <si>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</si>
  <si>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</si>
  <si>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</si>
  <si>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</si>
  <si>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</si>
  <si>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</si>
  <si>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</si>
  <si>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</si>
  <si>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</si>
  <si>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</si>
  <si>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</si>
  <si>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</si>
  <si>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</si>
  <si>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Net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</si>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</sst>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9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0" fillId="0" borderId="0" xfId="0" applyFont="1"/>
    <xf numFmtId="0" fontId="0" fillId="0" borderId="0" xfId="0" applyBorder="1"/>
    <xf numFmtId="3" fontId="1" fillId="0" borderId="0" xfId="0" applyNumberFormat="1" applyFont="1" applyBorder="1"/>
    <xf numFmtId="2" fontId="1" fillId="0" borderId="0" xfId="0" applyNumberFormat="1" applyFont="1"/>
    <xf numFmtId="3" fontId="0" fillId="0" borderId="0" xfId="0" applyNumberFormat="1" applyFill="1"/>
    <xf numFmtId="4" fontId="1" fillId="0" borderId="0" xfId="0" applyNumberFormat="1" applyFont="1"/>
    <xf numFmtId="0" fontId="0" fillId="0" borderId="0" xfId="0" applyAlignment="1">
      <alignment horizontal="center"/>
    </xf>
    <xf numFmtId="4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5" fontId="1" fillId="0" borderId="0" xfId="0" applyNumberFormat="1" applyFont="1" applyAlignment="1">
      <alignment horizontal="center" vertical="center"/>
    </xf>
    <xf numFmtId="15" fontId="0" fillId="0" borderId="0" xfId="0" applyNumberFormat="1"/>
    <xf numFmtId="43" fontId="0" fillId="0" borderId="0" xfId="1" applyFont="1"/>
    <xf numFmtId="164" fontId="1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164" fontId="0" fillId="0" borderId="1" xfId="1" applyNumberFormat="1" applyFont="1" applyBorder="1"/>
    <xf numFmtId="164" fontId="1" fillId="0" borderId="0" xfId="1" applyNumberFormat="1" applyFont="1" applyBorder="1"/>
    <xf numFmtId="164" fontId="1" fillId="0" borderId="0" xfId="1" applyNumberFormat="1" applyFont="1" applyFill="1"/>
    <xf numFmtId="164" fontId="1" fillId="0" borderId="4" xfId="1" applyNumberFormat="1" applyFont="1" applyBorder="1"/>
    <xf numFmtId="164" fontId="0" fillId="0" borderId="0" xfId="1" applyNumberFormat="1" applyFont="1" applyBorder="1"/>
    <xf numFmtId="164" fontId="1" fillId="0" borderId="2" xfId="1" applyNumberFormat="1" applyFont="1" applyBorder="1"/>
    <xf numFmtId="164" fontId="3" fillId="0" borderId="4" xfId="1" applyNumberFormat="1" applyFont="1" applyBorder="1"/>
    <xf numFmtId="10" fontId="0" fillId="0" borderId="0" xfId="2" applyNumberFormat="1" applyFont="1"/>
    <xf numFmtId="2" fontId="0" fillId="0" borderId="0" xfId="0" applyNumberFormat="1"/>
    <xf numFmtId="0" fontId="2" fillId="0" borderId="0" xfId="0" applyFont="1" applyFill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8"/>
  <sheetViews>
    <sheetView workbookViewId="0">
      <pane xSplit="1" ySplit="4" topLeftCell="B29" activePane="bottomRight" state="frozen"/>
      <selection pane="topRight" activeCell="B1" sqref="B1"/>
      <selection pane="bottomLeft" activeCell="A6" sqref="A6"/>
      <selection pane="bottomRight" activeCell="C36" sqref="C36:F36"/>
    </sheetView>
  </sheetViews>
  <sheetFormatPr defaultRowHeight="15" x14ac:dyDescent="0.25"/>
  <cols>
    <col min="1" max="1" width="41.140625" bestFit="1" customWidth="1"/>
    <col min="2" max="2" width="16.42578125" customWidth="1"/>
    <col min="3" max="4" width="15.5703125" customWidth="1"/>
    <col min="5" max="5" width="16.42578125" customWidth="1"/>
    <col min="6" max="6" width="17.140625" customWidth="1"/>
  </cols>
  <sheetData>
    <row r="1" spans="1:7" ht="15.75" x14ac:dyDescent="0.25">
      <c r="A1" s="4" t="s">
        <v>18</v>
      </c>
    </row>
    <row r="2" spans="1:7" ht="15.75" x14ac:dyDescent="0.25">
      <c r="A2" s="4" t="s">
        <v>43</v>
      </c>
    </row>
    <row r="3" spans="1:7" ht="15.75" x14ac:dyDescent="0.25">
      <c r="A3" s="4" t="s">
        <v>44</v>
      </c>
    </row>
    <row r="4" spans="1:7" ht="15.75" x14ac:dyDescent="0.25">
      <c r="B4" s="32">
        <v>2013</v>
      </c>
      <c r="C4" s="4">
        <v>2014</v>
      </c>
      <c r="D4" s="4">
        <v>2015</v>
      </c>
      <c r="E4" s="4">
        <v>2016</v>
      </c>
      <c r="F4" s="4">
        <v>2017</v>
      </c>
      <c r="G4" s="4">
        <v>2018</v>
      </c>
    </row>
    <row r="5" spans="1:7" x14ac:dyDescent="0.25">
      <c r="A5" s="33" t="s">
        <v>45</v>
      </c>
    </row>
    <row r="6" spans="1:7" x14ac:dyDescent="0.25">
      <c r="A6" s="34" t="s">
        <v>46</v>
      </c>
      <c r="B6" s="20">
        <f t="shared" ref="B6:F6" si="0">SUM(B7)</f>
        <v>58851980</v>
      </c>
      <c r="C6" s="20">
        <f t="shared" si="0"/>
        <v>58021538</v>
      </c>
      <c r="D6" s="20">
        <f t="shared" si="0"/>
        <v>53363490</v>
      </c>
      <c r="E6" s="20">
        <f t="shared" si="0"/>
        <v>50130856</v>
      </c>
      <c r="F6" s="20">
        <f t="shared" si="0"/>
        <v>50714781</v>
      </c>
      <c r="G6" s="5"/>
    </row>
    <row r="7" spans="1:7" x14ac:dyDescent="0.25">
      <c r="A7" t="s">
        <v>8</v>
      </c>
      <c r="B7" s="21">
        <f>58850980+1000</f>
        <v>58851980</v>
      </c>
      <c r="C7" s="21">
        <f>58020538+1000</f>
        <v>58021538</v>
      </c>
      <c r="D7" s="21">
        <v>53363490</v>
      </c>
      <c r="E7" s="21">
        <v>50130856</v>
      </c>
      <c r="F7" s="21">
        <v>50714781</v>
      </c>
    </row>
    <row r="8" spans="1:7" x14ac:dyDescent="0.25">
      <c r="B8" s="21"/>
      <c r="C8" s="21"/>
      <c r="D8" s="21"/>
      <c r="E8" s="21"/>
      <c r="F8" s="21"/>
    </row>
    <row r="9" spans="1:7" x14ac:dyDescent="0.25">
      <c r="A9" s="34" t="s">
        <v>47</v>
      </c>
      <c r="B9" s="20">
        <f>SUM(B10:B14)</f>
        <v>16971012</v>
      </c>
      <c r="C9" s="20">
        <f>SUM(C10:C14)</f>
        <v>33375942</v>
      </c>
      <c r="D9" s="20">
        <f>SUM(D10:D14)</f>
        <v>15806650</v>
      </c>
      <c r="E9" s="20">
        <f>SUM(E10:E14)</f>
        <v>17143418</v>
      </c>
      <c r="F9" s="20">
        <f>SUM(F10:F14)</f>
        <v>20805715</v>
      </c>
    </row>
    <row r="10" spans="1:7" x14ac:dyDescent="0.25">
      <c r="A10" s="6" t="s">
        <v>7</v>
      </c>
      <c r="B10" s="21">
        <v>10863803</v>
      </c>
      <c r="C10" s="21">
        <v>10130639</v>
      </c>
      <c r="D10" s="21">
        <v>9343302</v>
      </c>
      <c r="E10" s="21">
        <v>9827934</v>
      </c>
      <c r="F10" s="21">
        <v>12602454</v>
      </c>
    </row>
    <row r="11" spans="1:7" x14ac:dyDescent="0.25">
      <c r="A11" s="6" t="s">
        <v>38</v>
      </c>
      <c r="B11" s="21">
        <v>2648324</v>
      </c>
      <c r="C11" s="21">
        <v>2345245</v>
      </c>
      <c r="D11" s="21"/>
      <c r="E11" s="21"/>
      <c r="F11" s="21"/>
    </row>
    <row r="12" spans="1:7" x14ac:dyDescent="0.25">
      <c r="A12" s="6" t="s">
        <v>6</v>
      </c>
      <c r="B12" s="21">
        <v>0</v>
      </c>
      <c r="C12" s="21">
        <v>0</v>
      </c>
      <c r="D12" s="21">
        <v>2251746</v>
      </c>
      <c r="E12" s="21">
        <v>3703297</v>
      </c>
      <c r="F12" s="21">
        <v>3975926</v>
      </c>
    </row>
    <row r="13" spans="1:7" x14ac:dyDescent="0.25">
      <c r="A13" s="6" t="s">
        <v>3</v>
      </c>
      <c r="B13" s="21">
        <v>2183816</v>
      </c>
      <c r="C13" s="21">
        <v>2486895</v>
      </c>
      <c r="D13" s="21">
        <v>2654665</v>
      </c>
      <c r="E13" s="21">
        <v>1698138</v>
      </c>
      <c r="F13" s="21">
        <v>1983138</v>
      </c>
    </row>
    <row r="14" spans="1:7" x14ac:dyDescent="0.25">
      <c r="A14" s="6" t="s">
        <v>11</v>
      </c>
      <c r="B14" s="21">
        <v>1275069</v>
      </c>
      <c r="C14" s="21">
        <v>18413163</v>
      </c>
      <c r="D14" s="21">
        <v>1556937</v>
      </c>
      <c r="E14" s="21">
        <v>1914049</v>
      </c>
      <c r="F14" s="21">
        <v>2244197</v>
      </c>
    </row>
    <row r="15" spans="1:7" x14ac:dyDescent="0.25">
      <c r="B15" s="21"/>
      <c r="C15" s="21"/>
      <c r="D15" s="21"/>
      <c r="E15" s="21"/>
      <c r="F15" s="21"/>
    </row>
    <row r="16" spans="1:7" x14ac:dyDescent="0.25">
      <c r="A16" s="3"/>
      <c r="B16" s="20">
        <f t="shared" ref="B16:F16" si="1">SUM(B6,B9)</f>
        <v>75822992</v>
      </c>
      <c r="C16" s="20">
        <f t="shared" si="1"/>
        <v>91397480</v>
      </c>
      <c r="D16" s="20">
        <f t="shared" si="1"/>
        <v>69170140</v>
      </c>
      <c r="E16" s="20">
        <f t="shared" si="1"/>
        <v>67274274</v>
      </c>
      <c r="F16" s="20">
        <f t="shared" si="1"/>
        <v>71520496</v>
      </c>
    </row>
    <row r="17" spans="1:6" x14ac:dyDescent="0.25">
      <c r="B17" s="21"/>
      <c r="C17" s="21"/>
      <c r="D17" s="21"/>
      <c r="E17" s="21"/>
      <c r="F17" s="21"/>
    </row>
    <row r="18" spans="1:6" ht="15.75" x14ac:dyDescent="0.25">
      <c r="A18" s="35" t="s">
        <v>48</v>
      </c>
      <c r="B18" s="20"/>
      <c r="C18" s="20"/>
      <c r="D18" s="20"/>
      <c r="E18" s="20"/>
      <c r="F18" s="20"/>
    </row>
    <row r="19" spans="1:6" ht="15.75" x14ac:dyDescent="0.25">
      <c r="A19" s="36" t="s">
        <v>49</v>
      </c>
      <c r="B19" s="21"/>
      <c r="C19" s="21"/>
      <c r="D19" s="21"/>
      <c r="E19" s="21"/>
      <c r="F19" s="21"/>
    </row>
    <row r="20" spans="1:6" x14ac:dyDescent="0.25">
      <c r="A20" s="34" t="s">
        <v>50</v>
      </c>
      <c r="B20" s="20">
        <f t="shared" ref="B20:F20" si="2">SUM(B21:B21)</f>
        <v>2818536</v>
      </c>
      <c r="C20" s="20">
        <f t="shared" si="2"/>
        <v>4909505</v>
      </c>
      <c r="D20" s="20">
        <f t="shared" si="2"/>
        <v>5260814</v>
      </c>
      <c r="E20" s="20">
        <f t="shared" si="2"/>
        <v>5707303</v>
      </c>
      <c r="F20" s="20">
        <f t="shared" si="2"/>
        <v>4395748</v>
      </c>
    </row>
    <row r="21" spans="1:6" x14ac:dyDescent="0.25">
      <c r="A21" s="6" t="s">
        <v>9</v>
      </c>
      <c r="B21" s="21">
        <v>2818536</v>
      </c>
      <c r="C21" s="21">
        <v>4909505</v>
      </c>
      <c r="D21" s="21">
        <v>5260814</v>
      </c>
      <c r="E21" s="21">
        <v>5707303</v>
      </c>
      <c r="F21" s="21">
        <v>4395748</v>
      </c>
    </row>
    <row r="22" spans="1:6" x14ac:dyDescent="0.25">
      <c r="B22" s="21"/>
      <c r="C22" s="21"/>
      <c r="D22" s="21"/>
      <c r="E22" s="21"/>
      <c r="F22" s="21"/>
    </row>
    <row r="23" spans="1:6" x14ac:dyDescent="0.25">
      <c r="A23" s="34" t="s">
        <v>51</v>
      </c>
      <c r="B23" s="20">
        <f t="shared" ref="B23:F23" si="3">SUM(B24:B31)</f>
        <v>58288557</v>
      </c>
      <c r="C23" s="20">
        <f t="shared" si="3"/>
        <v>73278094</v>
      </c>
      <c r="D23" s="20">
        <f t="shared" si="3"/>
        <v>52404796</v>
      </c>
      <c r="E23" s="20">
        <f t="shared" si="3"/>
        <v>52814423</v>
      </c>
      <c r="F23" s="20">
        <f t="shared" si="3"/>
        <v>58615382</v>
      </c>
    </row>
    <row r="24" spans="1:6" x14ac:dyDescent="0.25">
      <c r="A24" s="6" t="s">
        <v>21</v>
      </c>
      <c r="B24" s="21">
        <v>27694220</v>
      </c>
      <c r="C24" s="21">
        <v>39659357</v>
      </c>
      <c r="D24" s="21">
        <v>17394262</v>
      </c>
      <c r="E24" s="21">
        <v>24790390</v>
      </c>
      <c r="F24" s="21">
        <v>23414120</v>
      </c>
    </row>
    <row r="25" spans="1:6" x14ac:dyDescent="0.25">
      <c r="A25" s="6" t="s">
        <v>22</v>
      </c>
      <c r="B25" s="21">
        <v>17191365</v>
      </c>
      <c r="C25" s="21">
        <v>18343751</v>
      </c>
      <c r="D25" s="21">
        <v>18741954</v>
      </c>
      <c r="E25" s="21">
        <v>16998746</v>
      </c>
      <c r="F25" s="21">
        <v>20810871</v>
      </c>
    </row>
    <row r="26" spans="1:6" x14ac:dyDescent="0.25">
      <c r="A26" s="6" t="s">
        <v>12</v>
      </c>
      <c r="B26" s="21">
        <v>9132408</v>
      </c>
      <c r="C26" s="21">
        <v>10762088</v>
      </c>
      <c r="D26" s="21">
        <v>11576588</v>
      </c>
      <c r="E26" s="21">
        <v>7643294</v>
      </c>
      <c r="F26" s="21">
        <v>10621922</v>
      </c>
    </row>
    <row r="27" spans="1:6" x14ac:dyDescent="0.25">
      <c r="A27" s="6" t="s">
        <v>23</v>
      </c>
      <c r="B27" s="21">
        <v>1837804</v>
      </c>
      <c r="C27" s="21">
        <v>1861749</v>
      </c>
      <c r="D27" s="21">
        <v>1560785</v>
      </c>
      <c r="E27" s="21">
        <v>1198103</v>
      </c>
      <c r="F27" s="21">
        <v>1391124</v>
      </c>
    </row>
    <row r="28" spans="1:6" x14ac:dyDescent="0.25">
      <c r="A28" s="6" t="s">
        <v>24</v>
      </c>
      <c r="B28" s="21">
        <v>1156625</v>
      </c>
      <c r="C28" s="21">
        <v>1190407</v>
      </c>
      <c r="D28" s="21">
        <v>1453357</v>
      </c>
      <c r="E28" s="21">
        <v>752393</v>
      </c>
      <c r="F28" s="21">
        <v>764393</v>
      </c>
    </row>
    <row r="29" spans="1:6" x14ac:dyDescent="0.25">
      <c r="A29" s="6" t="s">
        <v>25</v>
      </c>
      <c r="B29" s="21">
        <v>680244</v>
      </c>
      <c r="C29" s="21">
        <v>729503</v>
      </c>
      <c r="D29" s="21">
        <v>729503</v>
      </c>
      <c r="E29" s="21">
        <v>729503</v>
      </c>
      <c r="F29" s="21">
        <v>729503</v>
      </c>
    </row>
    <row r="30" spans="1:6" x14ac:dyDescent="0.25">
      <c r="A30" s="6" t="s">
        <v>13</v>
      </c>
      <c r="B30" s="21">
        <v>415571</v>
      </c>
      <c r="C30" s="21">
        <v>572585</v>
      </c>
      <c r="D30" s="21">
        <v>789693</v>
      </c>
      <c r="E30" s="21">
        <v>543340</v>
      </c>
      <c r="F30" s="21">
        <v>724796</v>
      </c>
    </row>
    <row r="31" spans="1:6" x14ac:dyDescent="0.25">
      <c r="A31" s="6" t="s">
        <v>26</v>
      </c>
      <c r="B31" s="21">
        <v>180320</v>
      </c>
      <c r="C31" s="21">
        <v>158654</v>
      </c>
      <c r="D31" s="21">
        <v>158654</v>
      </c>
      <c r="E31" s="21">
        <v>158654</v>
      </c>
      <c r="F31" s="21">
        <v>158653</v>
      </c>
    </row>
    <row r="32" spans="1:6" x14ac:dyDescent="0.25">
      <c r="B32" s="21"/>
      <c r="C32" s="21"/>
      <c r="D32" s="21"/>
      <c r="E32" s="21"/>
      <c r="F32" s="21"/>
    </row>
    <row r="33" spans="1:7" x14ac:dyDescent="0.25">
      <c r="A33" s="3"/>
      <c r="B33" s="20">
        <f t="shared" ref="B33:F33" si="4">SUM(B20,B23)</f>
        <v>61107093</v>
      </c>
      <c r="C33" s="20">
        <f t="shared" si="4"/>
        <v>78187599</v>
      </c>
      <c r="D33" s="20">
        <f t="shared" si="4"/>
        <v>57665610</v>
      </c>
      <c r="E33" s="20">
        <f t="shared" si="4"/>
        <v>58521726</v>
      </c>
      <c r="F33" s="20">
        <f t="shared" si="4"/>
        <v>63011130</v>
      </c>
    </row>
    <row r="34" spans="1:7" x14ac:dyDescent="0.25">
      <c r="A34" s="3"/>
      <c r="B34" s="21"/>
      <c r="C34" s="22"/>
      <c r="D34" s="22"/>
      <c r="E34" s="22"/>
      <c r="F34" s="21"/>
    </row>
    <row r="35" spans="1:7" x14ac:dyDescent="0.25">
      <c r="A35" s="3"/>
      <c r="B35" s="21"/>
      <c r="C35" s="22"/>
      <c r="D35" s="22"/>
      <c r="E35" s="22"/>
      <c r="F35" s="21"/>
    </row>
    <row r="36" spans="1:7" x14ac:dyDescent="0.25">
      <c r="A36" s="34" t="s">
        <v>52</v>
      </c>
      <c r="B36" s="20">
        <f t="shared" ref="B36:F36" si="5">SUM(B37:B39)</f>
        <v>14715899</v>
      </c>
      <c r="C36" s="20">
        <f t="shared" si="5"/>
        <v>13209881</v>
      </c>
      <c r="D36" s="20">
        <f t="shared" si="5"/>
        <v>11504530</v>
      </c>
      <c r="E36" s="20">
        <f t="shared" si="5"/>
        <v>8752548</v>
      </c>
      <c r="F36" s="20">
        <f t="shared" si="5"/>
        <v>8509366</v>
      </c>
    </row>
    <row r="37" spans="1:7" x14ac:dyDescent="0.25">
      <c r="A37" t="s">
        <v>4</v>
      </c>
      <c r="B37" s="21">
        <v>13928000</v>
      </c>
      <c r="C37" s="21">
        <v>13928000</v>
      </c>
      <c r="D37" s="21">
        <v>13928000</v>
      </c>
      <c r="E37" s="21">
        <v>13928000</v>
      </c>
      <c r="F37" s="21">
        <v>13928000</v>
      </c>
    </row>
    <row r="38" spans="1:7" x14ac:dyDescent="0.25">
      <c r="A38" t="s">
        <v>19</v>
      </c>
      <c r="B38" s="21">
        <v>2094434</v>
      </c>
      <c r="C38" s="21">
        <v>2094434</v>
      </c>
      <c r="D38" s="21">
        <v>2094434</v>
      </c>
      <c r="E38" s="21">
        <v>2094434</v>
      </c>
      <c r="F38" s="21">
        <v>2094434</v>
      </c>
    </row>
    <row r="39" spans="1:7" x14ac:dyDescent="0.25">
      <c r="A39" t="s">
        <v>20</v>
      </c>
      <c r="B39" s="21">
        <v>-1306535</v>
      </c>
      <c r="C39" s="21">
        <v>-2812553</v>
      </c>
      <c r="D39" s="21">
        <v>-4517904</v>
      </c>
      <c r="E39" s="21">
        <v>-7269886</v>
      </c>
      <c r="F39" s="21">
        <v>-7513068</v>
      </c>
    </row>
    <row r="40" spans="1:7" x14ac:dyDescent="0.25">
      <c r="A40" s="3"/>
      <c r="B40" s="21"/>
      <c r="C40" s="22"/>
      <c r="D40" s="22"/>
      <c r="E40" s="22"/>
      <c r="F40" s="21"/>
    </row>
    <row r="41" spans="1:7" x14ac:dyDescent="0.25">
      <c r="A41" s="3"/>
      <c r="B41" s="20">
        <f>SUM(B36,B33)</f>
        <v>75822992</v>
      </c>
      <c r="C41" s="20">
        <f>SUM(C36,C33)</f>
        <v>91397480</v>
      </c>
      <c r="D41" s="20">
        <f>SUM(D36,D33)</f>
        <v>69170140</v>
      </c>
      <c r="E41" s="20">
        <f>SUM(E36,E33)</f>
        <v>67274274</v>
      </c>
      <c r="F41" s="20">
        <f>SUM(F36,F33)</f>
        <v>71520496</v>
      </c>
    </row>
    <row r="42" spans="1:7" x14ac:dyDescent="0.25">
      <c r="B42" s="1"/>
      <c r="C42" s="10"/>
      <c r="D42" s="10"/>
      <c r="E42" s="10"/>
      <c r="F42" s="1"/>
    </row>
    <row r="43" spans="1:7" x14ac:dyDescent="0.25">
      <c r="A43" s="37" t="s">
        <v>53</v>
      </c>
      <c r="B43" s="11">
        <f>B36/(B37/10)</f>
        <v>10.565694284893739</v>
      </c>
      <c r="C43" s="11">
        <f>C36/(C37/10)</f>
        <v>9.4844062320505458</v>
      </c>
      <c r="D43" s="11">
        <f>D36/(D37/10)</f>
        <v>8.2600014359563474</v>
      </c>
      <c r="E43" s="11">
        <f>E36/(E37/10)</f>
        <v>6.284138426191844</v>
      </c>
      <c r="F43" s="11">
        <f>F36/(F37/10)</f>
        <v>6.1095390580126363</v>
      </c>
    </row>
    <row r="44" spans="1:7" x14ac:dyDescent="0.25">
      <c r="A44" s="37" t="s">
        <v>54</v>
      </c>
      <c r="B44" s="5">
        <f>B37/10</f>
        <v>1392800</v>
      </c>
      <c r="C44" s="5">
        <f t="shared" ref="C44:F44" si="6">C37/10</f>
        <v>1392800</v>
      </c>
      <c r="D44" s="5">
        <f t="shared" si="6"/>
        <v>1392800</v>
      </c>
      <c r="E44" s="5">
        <f t="shared" si="6"/>
        <v>1392800</v>
      </c>
      <c r="F44" s="5">
        <f t="shared" si="6"/>
        <v>1392800</v>
      </c>
      <c r="G44" s="3"/>
    </row>
    <row r="45" spans="1:7" x14ac:dyDescent="0.25">
      <c r="B45" s="3"/>
      <c r="C45" s="3"/>
      <c r="D45" s="5"/>
      <c r="E45" s="5"/>
      <c r="F45" s="5"/>
    </row>
    <row r="46" spans="1:7" x14ac:dyDescent="0.25">
      <c r="B46" s="5"/>
      <c r="C46" s="5"/>
      <c r="D46" s="5"/>
      <c r="E46" s="5"/>
      <c r="F46" s="5"/>
    </row>
    <row r="47" spans="1:7" x14ac:dyDescent="0.25">
      <c r="E47" s="1"/>
    </row>
    <row r="48" spans="1:7" x14ac:dyDescent="0.25">
      <c r="B48" s="11"/>
      <c r="C48" s="3"/>
      <c r="D48" s="3"/>
      <c r="E48" s="3"/>
      <c r="F48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2"/>
  <sheetViews>
    <sheetView workbookViewId="0">
      <pane xSplit="1" ySplit="4" topLeftCell="B20" activePane="bottomRight" state="frozen"/>
      <selection pane="topRight" activeCell="B1" sqref="B1"/>
      <selection pane="bottomLeft" activeCell="A6" sqref="A6"/>
      <selection pane="bottomRight" activeCell="C29" sqref="C29:F29"/>
    </sheetView>
  </sheetViews>
  <sheetFormatPr defaultRowHeight="15" x14ac:dyDescent="0.25"/>
  <cols>
    <col min="1" max="1" width="35.140625" bestFit="1" customWidth="1"/>
    <col min="2" max="3" width="14.5703125" bestFit="1" customWidth="1"/>
    <col min="4" max="4" width="14.5703125" customWidth="1"/>
    <col min="5" max="6" width="14.5703125" bestFit="1" customWidth="1"/>
    <col min="7" max="7" width="12.7109375" bestFit="1" customWidth="1"/>
    <col min="9" max="9" width="13.5703125" bestFit="1" customWidth="1"/>
  </cols>
  <sheetData>
    <row r="1" spans="1:9" ht="15.75" x14ac:dyDescent="0.25">
      <c r="A1" s="4" t="s">
        <v>18</v>
      </c>
      <c r="B1" s="1"/>
      <c r="C1" s="1"/>
      <c r="D1" s="1"/>
      <c r="E1" s="1"/>
      <c r="F1" s="1"/>
    </row>
    <row r="2" spans="1:9" ht="15.75" x14ac:dyDescent="0.25">
      <c r="A2" s="4" t="s">
        <v>55</v>
      </c>
      <c r="B2" s="1"/>
      <c r="C2" s="1"/>
      <c r="D2" s="1"/>
      <c r="E2" s="1"/>
      <c r="F2" s="1"/>
    </row>
    <row r="3" spans="1:9" ht="15.75" x14ac:dyDescent="0.25">
      <c r="A3" s="4" t="s">
        <v>44</v>
      </c>
      <c r="B3" s="4"/>
      <c r="C3" s="4"/>
      <c r="D3" s="4"/>
      <c r="E3" s="17"/>
      <c r="F3" s="2"/>
    </row>
    <row r="4" spans="1:9" ht="15.75" x14ac:dyDescent="0.25">
      <c r="A4" s="4"/>
      <c r="B4" s="32">
        <v>2013</v>
      </c>
      <c r="C4" s="4">
        <v>2014</v>
      </c>
      <c r="D4" s="4">
        <v>2015</v>
      </c>
      <c r="E4" s="4">
        <v>2016</v>
      </c>
      <c r="F4" s="4">
        <v>2017</v>
      </c>
      <c r="G4" s="4">
        <v>2018</v>
      </c>
      <c r="I4" s="18"/>
    </row>
    <row r="5" spans="1:9" x14ac:dyDescent="0.25">
      <c r="A5" s="37" t="s">
        <v>56</v>
      </c>
      <c r="B5" s="21"/>
      <c r="C5" s="21">
        <v>44674425</v>
      </c>
      <c r="D5" s="21">
        <v>33646845</v>
      </c>
      <c r="E5" s="21">
        <v>34872286</v>
      </c>
      <c r="F5" s="21">
        <v>40658043</v>
      </c>
      <c r="I5" s="1"/>
    </row>
    <row r="6" spans="1:9" x14ac:dyDescent="0.25">
      <c r="A6" t="s">
        <v>57</v>
      </c>
      <c r="B6" s="23">
        <v>0</v>
      </c>
      <c r="C6" s="23">
        <v>34765638</v>
      </c>
      <c r="D6" s="23">
        <v>27590413</v>
      </c>
      <c r="E6" s="23">
        <v>28330468</v>
      </c>
      <c r="F6" s="21">
        <v>33256221</v>
      </c>
      <c r="I6" s="1"/>
    </row>
    <row r="7" spans="1:9" x14ac:dyDescent="0.25">
      <c r="A7" s="37" t="s">
        <v>0</v>
      </c>
      <c r="B7" s="20">
        <f t="shared" ref="B7:F7" si="0">B5-B6</f>
        <v>0</v>
      </c>
      <c r="C7" s="20">
        <f t="shared" si="0"/>
        <v>9908787</v>
      </c>
      <c r="D7" s="20">
        <f t="shared" si="0"/>
        <v>6056432</v>
      </c>
      <c r="E7" s="20">
        <f t="shared" si="0"/>
        <v>6541818</v>
      </c>
      <c r="F7" s="20">
        <f t="shared" si="0"/>
        <v>7401822</v>
      </c>
      <c r="G7" s="5"/>
      <c r="H7" s="5"/>
      <c r="I7" s="5"/>
    </row>
    <row r="8" spans="1:9" x14ac:dyDescent="0.25">
      <c r="B8" s="20"/>
      <c r="C8" s="20"/>
      <c r="D8" s="20"/>
      <c r="E8" s="20"/>
      <c r="F8" s="24"/>
      <c r="G8" s="5"/>
      <c r="H8" s="5"/>
      <c r="I8" s="5"/>
    </row>
    <row r="9" spans="1:9" x14ac:dyDescent="0.25">
      <c r="A9" s="37" t="s">
        <v>58</v>
      </c>
      <c r="B9" s="25">
        <f t="shared" ref="B9" si="1">SUM(B10:B10)</f>
        <v>0</v>
      </c>
      <c r="C9" s="25">
        <f>SUM(C10:C13)</f>
        <v>4636282</v>
      </c>
      <c r="D9" s="25">
        <f t="shared" ref="D9:F9" si="2">SUM(D10:D12)</f>
        <v>4099536</v>
      </c>
      <c r="E9" s="25">
        <f t="shared" si="2"/>
        <v>4441410</v>
      </c>
      <c r="F9" s="25">
        <f t="shared" si="2"/>
        <v>5233399</v>
      </c>
      <c r="I9" s="1"/>
    </row>
    <row r="10" spans="1:9" x14ac:dyDescent="0.25">
      <c r="A10" s="6" t="s">
        <v>27</v>
      </c>
      <c r="B10" s="22">
        <v>0</v>
      </c>
      <c r="C10" s="22">
        <v>4154282</v>
      </c>
      <c r="D10" s="22">
        <v>4099536</v>
      </c>
      <c r="E10" s="22">
        <v>4441410</v>
      </c>
      <c r="F10" s="22">
        <v>5233399</v>
      </c>
      <c r="I10" s="1"/>
    </row>
    <row r="11" spans="1:9" x14ac:dyDescent="0.25">
      <c r="A11" s="6" t="s">
        <v>39</v>
      </c>
      <c r="B11" s="22"/>
      <c r="C11" s="22">
        <v>438000</v>
      </c>
      <c r="D11" s="22">
        <v>0</v>
      </c>
      <c r="E11" s="22">
        <v>0</v>
      </c>
      <c r="F11" s="22">
        <v>0</v>
      </c>
      <c r="I11" s="1"/>
    </row>
    <row r="12" spans="1:9" x14ac:dyDescent="0.25">
      <c r="A12" s="6" t="s">
        <v>40</v>
      </c>
      <c r="B12" s="22"/>
      <c r="C12" s="22">
        <v>24000</v>
      </c>
      <c r="D12" s="22">
        <v>0</v>
      </c>
      <c r="E12" s="22">
        <v>0</v>
      </c>
      <c r="F12" s="22">
        <v>0</v>
      </c>
      <c r="I12" s="1"/>
    </row>
    <row r="13" spans="1:9" x14ac:dyDescent="0.25">
      <c r="A13" s="6" t="s">
        <v>41</v>
      </c>
      <c r="B13" s="22"/>
      <c r="C13" s="22">
        <v>20000</v>
      </c>
      <c r="D13" s="22">
        <v>0</v>
      </c>
      <c r="E13" s="22">
        <v>0</v>
      </c>
      <c r="F13" s="22">
        <v>0</v>
      </c>
      <c r="I13" s="1"/>
    </row>
    <row r="14" spans="1:9" x14ac:dyDescent="0.25">
      <c r="A14" s="37" t="s">
        <v>1</v>
      </c>
      <c r="B14" s="26">
        <f t="shared" ref="B14:F14" si="3">B7-B9</f>
        <v>0</v>
      </c>
      <c r="C14" s="26">
        <f t="shared" si="3"/>
        <v>5272505</v>
      </c>
      <c r="D14" s="26">
        <f t="shared" si="3"/>
        <v>1956896</v>
      </c>
      <c r="E14" s="26">
        <f t="shared" si="3"/>
        <v>2100408</v>
      </c>
      <c r="F14" s="26">
        <f t="shared" si="3"/>
        <v>2168423</v>
      </c>
      <c r="G14" s="8"/>
      <c r="H14" s="8"/>
      <c r="I14" s="8"/>
    </row>
    <row r="15" spans="1:9" x14ac:dyDescent="0.25">
      <c r="A15" s="38" t="s">
        <v>59</v>
      </c>
      <c r="B15" s="24"/>
      <c r="C15" s="24"/>
      <c r="D15" s="24"/>
      <c r="E15" s="24"/>
      <c r="F15" s="24"/>
      <c r="G15" s="8"/>
      <c r="H15" s="8"/>
      <c r="I15" s="8"/>
    </row>
    <row r="16" spans="1:9" ht="14.25" customHeight="1" x14ac:dyDescent="0.25">
      <c r="A16" s="6" t="s">
        <v>2</v>
      </c>
      <c r="B16" s="27">
        <v>0</v>
      </c>
      <c r="C16" s="27">
        <v>4287325</v>
      </c>
      <c r="D16" s="27">
        <v>3340108</v>
      </c>
      <c r="E16" s="27">
        <v>3279055</v>
      </c>
      <c r="F16" s="27">
        <v>3373935</v>
      </c>
      <c r="I16" s="1"/>
    </row>
    <row r="17" spans="1:9" x14ac:dyDescent="0.25">
      <c r="A17" s="6" t="s">
        <v>10</v>
      </c>
      <c r="B17" s="27"/>
      <c r="C17" s="27">
        <v>0</v>
      </c>
      <c r="D17" s="27">
        <v>246277</v>
      </c>
      <c r="E17" s="27">
        <v>0</v>
      </c>
      <c r="F17" s="27">
        <v>0</v>
      </c>
      <c r="I17" s="1"/>
    </row>
    <row r="18" spans="1:9" x14ac:dyDescent="0.25">
      <c r="A18" s="37" t="s">
        <v>60</v>
      </c>
      <c r="B18" s="26">
        <f>B14-B16+B17</f>
        <v>0</v>
      </c>
      <c r="C18" s="26">
        <f>C14-C16+C17</f>
        <v>985180</v>
      </c>
      <c r="D18" s="26">
        <f>D14-D16+D17</f>
        <v>-1136935</v>
      </c>
      <c r="E18" s="26">
        <f>E14-E16+E17</f>
        <v>-1178647</v>
      </c>
      <c r="F18" s="26">
        <f>F14-F16+F17</f>
        <v>-1205512</v>
      </c>
      <c r="G18" s="8"/>
      <c r="H18" s="8"/>
      <c r="I18" s="8"/>
    </row>
    <row r="19" spans="1:9" x14ac:dyDescent="0.25">
      <c r="A19" s="6" t="s">
        <v>5</v>
      </c>
      <c r="B19" s="27">
        <v>0</v>
      </c>
      <c r="C19" s="27">
        <v>49259</v>
      </c>
      <c r="D19" s="27">
        <v>0</v>
      </c>
      <c r="E19" s="27">
        <v>0</v>
      </c>
      <c r="F19" s="27">
        <v>0</v>
      </c>
      <c r="G19" s="8"/>
      <c r="H19" s="8"/>
      <c r="I19" s="8"/>
    </row>
    <row r="20" spans="1:9" x14ac:dyDescent="0.25">
      <c r="A20" s="37" t="s">
        <v>61</v>
      </c>
      <c r="B20" s="24">
        <f t="shared" ref="B20:F20" si="4">B18-B19</f>
        <v>0</v>
      </c>
      <c r="C20" s="24">
        <f t="shared" si="4"/>
        <v>935921</v>
      </c>
      <c r="D20" s="24">
        <f t="shared" si="4"/>
        <v>-1136935</v>
      </c>
      <c r="E20" s="24">
        <f t="shared" si="4"/>
        <v>-1178647</v>
      </c>
      <c r="F20" s="24">
        <f t="shared" si="4"/>
        <v>-1205512</v>
      </c>
      <c r="G20" s="8"/>
      <c r="H20" s="8"/>
      <c r="I20" s="8"/>
    </row>
    <row r="21" spans="1:9" x14ac:dyDescent="0.25">
      <c r="A21" s="3"/>
      <c r="B21" s="24"/>
      <c r="C21" s="24"/>
      <c r="D21" s="24"/>
      <c r="E21" s="24"/>
      <c r="F21" s="24"/>
      <c r="G21" s="8"/>
      <c r="H21" s="8"/>
      <c r="I21" s="8"/>
    </row>
    <row r="22" spans="1:9" x14ac:dyDescent="0.25">
      <c r="A22" s="34" t="s">
        <v>62</v>
      </c>
      <c r="B22" s="24">
        <f t="shared" ref="B22:F22" si="5">SUM(B23:B25)</f>
        <v>0</v>
      </c>
      <c r="C22" s="24">
        <f t="shared" si="5"/>
        <v>2441939</v>
      </c>
      <c r="D22" s="24">
        <f t="shared" si="5"/>
        <v>568416</v>
      </c>
      <c r="E22" s="24">
        <f t="shared" si="5"/>
        <v>1573335</v>
      </c>
      <c r="F22" s="24">
        <f t="shared" si="5"/>
        <v>-962330</v>
      </c>
    </row>
    <row r="23" spans="1:9" x14ac:dyDescent="0.25">
      <c r="A23" s="6" t="s">
        <v>28</v>
      </c>
      <c r="B23" s="27">
        <v>0</v>
      </c>
      <c r="C23" s="27">
        <v>350970</v>
      </c>
      <c r="D23" s="27">
        <v>170072</v>
      </c>
      <c r="E23" s="27">
        <v>1022228</v>
      </c>
      <c r="F23" s="27">
        <v>105277</v>
      </c>
    </row>
    <row r="24" spans="1:9" x14ac:dyDescent="0.25">
      <c r="A24" s="6" t="s">
        <v>14</v>
      </c>
      <c r="B24" s="27">
        <v>0</v>
      </c>
      <c r="C24" s="27">
        <v>0</v>
      </c>
      <c r="D24" s="27">
        <v>47035</v>
      </c>
      <c r="E24" s="27">
        <v>104618</v>
      </c>
      <c r="F24" s="27">
        <v>243948</v>
      </c>
    </row>
    <row r="25" spans="1:9" x14ac:dyDescent="0.25">
      <c r="A25" s="6" t="s">
        <v>15</v>
      </c>
      <c r="B25" s="27">
        <v>0</v>
      </c>
      <c r="C25" s="27">
        <v>2090969</v>
      </c>
      <c r="D25" s="27">
        <v>351309</v>
      </c>
      <c r="E25" s="27">
        <v>446489</v>
      </c>
      <c r="F25" s="27">
        <v>-1311555</v>
      </c>
    </row>
    <row r="26" spans="1:9" x14ac:dyDescent="0.25">
      <c r="A26" s="16"/>
      <c r="B26" s="27"/>
      <c r="C26" s="27"/>
      <c r="D26" s="27"/>
      <c r="E26" s="27"/>
      <c r="F26" s="27"/>
    </row>
    <row r="27" spans="1:9" x14ac:dyDescent="0.25">
      <c r="A27" s="37" t="s">
        <v>63</v>
      </c>
      <c r="B27" s="28">
        <f t="shared" ref="B27:F27" si="6">B20-B22</f>
        <v>0</v>
      </c>
      <c r="C27" s="28">
        <f t="shared" si="6"/>
        <v>-1506018</v>
      </c>
      <c r="D27" s="28">
        <f t="shared" si="6"/>
        <v>-1705351</v>
      </c>
      <c r="E27" s="28">
        <f t="shared" si="6"/>
        <v>-2751982</v>
      </c>
      <c r="F27" s="28">
        <f t="shared" si="6"/>
        <v>-243182</v>
      </c>
      <c r="G27" s="8"/>
      <c r="H27" s="8"/>
      <c r="I27" s="8"/>
    </row>
    <row r="28" spans="1:9" x14ac:dyDescent="0.25">
      <c r="A28" s="3"/>
      <c r="B28" s="8"/>
      <c r="C28" s="8"/>
      <c r="D28" s="8"/>
      <c r="E28" s="8"/>
      <c r="F28" s="8"/>
    </row>
    <row r="29" spans="1:9" x14ac:dyDescent="0.25">
      <c r="A29" s="37" t="s">
        <v>64</v>
      </c>
      <c r="B29" s="13">
        <f>B27/('1'!B37/10)</f>
        <v>0</v>
      </c>
      <c r="C29" s="13">
        <f>C27/('1'!C37/10)</f>
        <v>-1.0812880528431936</v>
      </c>
      <c r="D29" s="13">
        <f>D27/('1'!D37/10)</f>
        <v>-1.2244047960941988</v>
      </c>
      <c r="E29" s="13">
        <f>E27/('1'!E37/10)</f>
        <v>-1.9758630097645031</v>
      </c>
      <c r="F29" s="13">
        <f>F27/('1'!F37/10)</f>
        <v>-0.17459936817920735</v>
      </c>
      <c r="I29" s="3"/>
    </row>
    <row r="30" spans="1:9" x14ac:dyDescent="0.25">
      <c r="A30" s="38" t="s">
        <v>65</v>
      </c>
      <c r="B30" s="12">
        <v>1392800</v>
      </c>
      <c r="C30" s="12">
        <v>1392800</v>
      </c>
      <c r="D30" s="12">
        <v>1392800</v>
      </c>
      <c r="E30" s="12">
        <v>1392800</v>
      </c>
      <c r="F30" s="12">
        <v>1392800</v>
      </c>
    </row>
    <row r="52" spans="1:1" x14ac:dyDescent="0.25">
      <c r="A5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9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J18" sqref="J18"/>
    </sheetView>
  </sheetViews>
  <sheetFormatPr defaultRowHeight="15" x14ac:dyDescent="0.25"/>
  <cols>
    <col min="1" max="1" width="41.42578125" bestFit="1" customWidth="1"/>
    <col min="2" max="2" width="14.7109375" bestFit="1" customWidth="1"/>
    <col min="3" max="4" width="14.42578125" customWidth="1"/>
    <col min="5" max="6" width="15" bestFit="1" customWidth="1"/>
    <col min="7" max="7" width="11.140625" bestFit="1" customWidth="1"/>
  </cols>
  <sheetData>
    <row r="1" spans="1:7" ht="15.75" x14ac:dyDescent="0.25">
      <c r="A1" s="4" t="s">
        <v>18</v>
      </c>
      <c r="B1" s="4"/>
      <c r="C1" s="4"/>
      <c r="D1" s="4"/>
      <c r="E1" s="14"/>
      <c r="F1" s="2"/>
    </row>
    <row r="2" spans="1:7" ht="15.75" x14ac:dyDescent="0.25">
      <c r="A2" s="4" t="s">
        <v>66</v>
      </c>
      <c r="B2" s="4"/>
      <c r="C2" s="4"/>
      <c r="D2" s="4"/>
      <c r="E2" s="15"/>
      <c r="F2" s="15"/>
    </row>
    <row r="3" spans="1:7" ht="15.75" x14ac:dyDescent="0.25">
      <c r="A3" s="4" t="s">
        <v>44</v>
      </c>
      <c r="B3" s="4"/>
      <c r="C3" s="4"/>
      <c r="D3" s="4"/>
      <c r="E3" s="14"/>
      <c r="F3" s="2"/>
    </row>
    <row r="4" spans="1:7" ht="15.75" x14ac:dyDescent="0.25">
      <c r="A4" s="4"/>
      <c r="B4" s="32">
        <v>2013</v>
      </c>
      <c r="C4" s="4">
        <v>2014</v>
      </c>
      <c r="D4" s="4">
        <v>2015</v>
      </c>
      <c r="E4" s="4">
        <v>2016</v>
      </c>
      <c r="F4" s="4">
        <v>2017</v>
      </c>
      <c r="G4" s="4">
        <v>2018</v>
      </c>
    </row>
    <row r="5" spans="1:7" x14ac:dyDescent="0.25">
      <c r="A5" s="37" t="s">
        <v>67</v>
      </c>
      <c r="B5" s="21"/>
      <c r="C5" s="21"/>
      <c r="D5" s="21"/>
      <c r="E5" s="21"/>
      <c r="F5" s="21"/>
    </row>
    <row r="6" spans="1:7" x14ac:dyDescent="0.25">
      <c r="A6" t="s">
        <v>29</v>
      </c>
      <c r="B6" s="21"/>
      <c r="C6" s="21">
        <v>44977504</v>
      </c>
      <c r="D6" s="21">
        <v>33984274</v>
      </c>
      <c r="E6" s="21">
        <v>31395633</v>
      </c>
      <c r="F6" s="21">
        <v>43928539</v>
      </c>
    </row>
    <row r="7" spans="1:7" x14ac:dyDescent="0.25">
      <c r="A7" s="6" t="s">
        <v>16</v>
      </c>
      <c r="B7" s="21"/>
      <c r="C7" s="21">
        <v>-38823067</v>
      </c>
      <c r="D7" s="21">
        <v>-25145102</v>
      </c>
      <c r="E7" s="21">
        <v>-33758610</v>
      </c>
      <c r="F7" s="21">
        <v>-33771902</v>
      </c>
    </row>
    <row r="8" spans="1:7" x14ac:dyDescent="0.25">
      <c r="A8" s="6" t="s">
        <v>30</v>
      </c>
      <c r="B8" s="21"/>
      <c r="C8" s="21">
        <v>0</v>
      </c>
      <c r="D8" s="21">
        <v>-3340108</v>
      </c>
      <c r="E8" s="21">
        <v>-3279055</v>
      </c>
      <c r="F8" s="21">
        <v>-3373935</v>
      </c>
    </row>
    <row r="9" spans="1:7" x14ac:dyDescent="0.25">
      <c r="A9" s="6" t="s">
        <v>17</v>
      </c>
      <c r="B9" s="21"/>
      <c r="C9" s="21">
        <v>0</v>
      </c>
      <c r="D9" s="21">
        <v>-167770</v>
      </c>
      <c r="E9" s="21">
        <v>-419067</v>
      </c>
      <c r="F9" s="21">
        <v>-452770</v>
      </c>
    </row>
    <row r="10" spans="1:7" x14ac:dyDescent="0.25">
      <c r="A10" s="3"/>
      <c r="B10" s="26">
        <f t="shared" ref="B10:F10" si="0">SUM(B6:B9)</f>
        <v>0</v>
      </c>
      <c r="C10" s="26">
        <f t="shared" si="0"/>
        <v>6154437</v>
      </c>
      <c r="D10" s="26">
        <f t="shared" si="0"/>
        <v>5331294</v>
      </c>
      <c r="E10" s="26">
        <f t="shared" si="0"/>
        <v>-6061099</v>
      </c>
      <c r="F10" s="26">
        <f t="shared" si="0"/>
        <v>6329932</v>
      </c>
    </row>
    <row r="11" spans="1:7" x14ac:dyDescent="0.25">
      <c r="B11" s="21"/>
      <c r="C11" s="21"/>
      <c r="D11" s="21"/>
      <c r="E11" s="21"/>
      <c r="F11" s="21"/>
    </row>
    <row r="12" spans="1:7" x14ac:dyDescent="0.25">
      <c r="A12" s="37" t="s">
        <v>68</v>
      </c>
      <c r="B12" s="21"/>
      <c r="C12" s="21"/>
      <c r="D12" s="21"/>
      <c r="E12" s="21"/>
      <c r="F12" s="21"/>
    </row>
    <row r="13" spans="1:7" x14ac:dyDescent="0.25">
      <c r="A13" s="6" t="s">
        <v>31</v>
      </c>
      <c r="B13" s="21"/>
      <c r="C13" s="21">
        <v>-2112200</v>
      </c>
      <c r="D13" s="21">
        <v>-602426</v>
      </c>
      <c r="E13" s="21">
        <v>-1127917</v>
      </c>
      <c r="F13" s="21">
        <v>-4623514</v>
      </c>
    </row>
    <row r="14" spans="1:7" x14ac:dyDescent="0.25">
      <c r="A14" s="6" t="s">
        <v>32</v>
      </c>
      <c r="B14" s="21"/>
      <c r="C14" s="21">
        <v>0</v>
      </c>
      <c r="D14" s="21">
        <v>680000</v>
      </c>
      <c r="E14" s="21">
        <v>0</v>
      </c>
      <c r="F14" s="21">
        <v>0</v>
      </c>
    </row>
    <row r="15" spans="1:7" x14ac:dyDescent="0.25">
      <c r="A15" s="3"/>
      <c r="B15" s="26">
        <f t="shared" ref="B15:F15" si="1">SUM(B13:B14)</f>
        <v>0</v>
      </c>
      <c r="C15" s="26">
        <f t="shared" si="1"/>
        <v>-2112200</v>
      </c>
      <c r="D15" s="26">
        <f t="shared" si="1"/>
        <v>77574</v>
      </c>
      <c r="E15" s="26">
        <f t="shared" si="1"/>
        <v>-1127917</v>
      </c>
      <c r="F15" s="26">
        <f t="shared" si="1"/>
        <v>-4623514</v>
      </c>
    </row>
    <row r="16" spans="1:7" x14ac:dyDescent="0.25">
      <c r="B16" s="21"/>
      <c r="C16" s="21"/>
      <c r="D16" s="21"/>
      <c r="E16" s="21"/>
      <c r="F16" s="21"/>
    </row>
    <row r="17" spans="1:7" x14ac:dyDescent="0.25">
      <c r="A17" s="37" t="s">
        <v>69</v>
      </c>
      <c r="B17" s="21"/>
      <c r="C17" s="21"/>
      <c r="D17" s="21"/>
      <c r="E17" s="21"/>
      <c r="F17" s="21"/>
    </row>
    <row r="18" spans="1:7" x14ac:dyDescent="0.25">
      <c r="A18" s="6" t="s">
        <v>33</v>
      </c>
      <c r="B18" s="21"/>
      <c r="C18" s="21">
        <v>11965137</v>
      </c>
      <c r="D18" s="21">
        <v>-22265095</v>
      </c>
      <c r="E18" s="21">
        <v>7396128</v>
      </c>
      <c r="F18" s="21">
        <v>-1376270</v>
      </c>
    </row>
    <row r="19" spans="1:7" x14ac:dyDescent="0.25">
      <c r="A19" s="6" t="s">
        <v>42</v>
      </c>
      <c r="B19" s="21"/>
      <c r="C19" s="21">
        <v>-21666</v>
      </c>
      <c r="D19" s="21"/>
      <c r="E19" s="21"/>
      <c r="F19" s="21"/>
    </row>
    <row r="20" spans="1:7" x14ac:dyDescent="0.25">
      <c r="A20" s="6" t="s">
        <v>34</v>
      </c>
      <c r="B20" s="21"/>
      <c r="C20" s="21">
        <v>1152386</v>
      </c>
      <c r="D20" s="21">
        <v>0</v>
      </c>
      <c r="E20" s="21">
        <v>150000</v>
      </c>
      <c r="F20" s="21">
        <v>0</v>
      </c>
    </row>
    <row r="21" spans="1:7" x14ac:dyDescent="0.25">
      <c r="A21" s="3"/>
      <c r="B21" s="29">
        <f t="shared" ref="B21:F21" si="2">SUM(B18:B20)</f>
        <v>0</v>
      </c>
      <c r="C21" s="29">
        <f t="shared" si="2"/>
        <v>13095857</v>
      </c>
      <c r="D21" s="29">
        <f t="shared" si="2"/>
        <v>-22265095</v>
      </c>
      <c r="E21" s="29">
        <f t="shared" si="2"/>
        <v>7546128</v>
      </c>
      <c r="F21" s="29">
        <f t="shared" si="2"/>
        <v>-1376270</v>
      </c>
      <c r="G21" s="1"/>
    </row>
    <row r="22" spans="1:7" x14ac:dyDescent="0.25">
      <c r="B22" s="21"/>
      <c r="C22" s="21"/>
      <c r="D22" s="21"/>
      <c r="E22" s="21"/>
      <c r="F22" s="21"/>
    </row>
    <row r="23" spans="1:7" x14ac:dyDescent="0.25">
      <c r="A23" s="3" t="s">
        <v>70</v>
      </c>
      <c r="B23" s="20">
        <f t="shared" ref="B23:F23" si="3">SUM(B10,B15,B21)</f>
        <v>0</v>
      </c>
      <c r="C23" s="20">
        <f t="shared" si="3"/>
        <v>17138094</v>
      </c>
      <c r="D23" s="20">
        <f t="shared" si="3"/>
        <v>-16856227</v>
      </c>
      <c r="E23" s="20">
        <f t="shared" si="3"/>
        <v>357112</v>
      </c>
      <c r="F23" s="20">
        <f t="shared" si="3"/>
        <v>330148</v>
      </c>
    </row>
    <row r="24" spans="1:7" x14ac:dyDescent="0.25">
      <c r="A24" s="38" t="s">
        <v>71</v>
      </c>
      <c r="B24" s="21"/>
      <c r="C24" s="21">
        <v>1275069</v>
      </c>
      <c r="D24" s="21">
        <v>18413163</v>
      </c>
      <c r="E24" s="21">
        <v>1556937</v>
      </c>
      <c r="F24" s="21">
        <v>1914049</v>
      </c>
    </row>
    <row r="25" spans="1:7" x14ac:dyDescent="0.25">
      <c r="A25" s="37" t="s">
        <v>72</v>
      </c>
      <c r="B25" s="20">
        <f t="shared" ref="B25:F25" si="4">SUM(B23:B24)</f>
        <v>0</v>
      </c>
      <c r="C25" s="20">
        <f t="shared" si="4"/>
        <v>18413163</v>
      </c>
      <c r="D25" s="20">
        <f t="shared" si="4"/>
        <v>1556936</v>
      </c>
      <c r="E25" s="20">
        <f t="shared" si="4"/>
        <v>1914049</v>
      </c>
      <c r="F25" s="20">
        <f t="shared" si="4"/>
        <v>2244197</v>
      </c>
    </row>
    <row r="26" spans="1:7" x14ac:dyDescent="0.25">
      <c r="B26" s="20"/>
      <c r="C26" s="20"/>
      <c r="D26" s="20"/>
      <c r="E26" s="20"/>
      <c r="F26" s="20"/>
    </row>
    <row r="28" spans="1:7" x14ac:dyDescent="0.25">
      <c r="A28" s="37" t="s">
        <v>73</v>
      </c>
      <c r="B28" s="3">
        <f>B10/('1'!B37/10)</f>
        <v>0</v>
      </c>
      <c r="C28" s="9">
        <f>C10/('1'!C37/10)</f>
        <v>4.4187514359563469</v>
      </c>
      <c r="D28" s="9">
        <f>D10/('1'!D37/10)</f>
        <v>3.8277527283170594</v>
      </c>
      <c r="E28" s="9">
        <f>E10/('1'!E37/10)</f>
        <v>-4.3517367892016079</v>
      </c>
      <c r="F28" s="9">
        <f>F10/('1'!F37/10)</f>
        <v>4.5447530155083289</v>
      </c>
    </row>
    <row r="29" spans="1:7" x14ac:dyDescent="0.25">
      <c r="A29" s="37" t="s">
        <v>74</v>
      </c>
      <c r="B29">
        <v>1392800</v>
      </c>
      <c r="C29">
        <v>1392800</v>
      </c>
      <c r="D29">
        <v>1392800</v>
      </c>
      <c r="E29">
        <v>1392800</v>
      </c>
      <c r="F29">
        <v>1392800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6" sqref="A6:A12"/>
    </sheetView>
  </sheetViews>
  <sheetFormatPr defaultRowHeight="15" x14ac:dyDescent="0.25"/>
  <cols>
    <col min="1" max="1" width="16.5703125" bestFit="1" customWidth="1"/>
    <col min="4" max="6" width="9.5703125" bestFit="1" customWidth="1"/>
  </cols>
  <sheetData>
    <row r="1" spans="1:6" ht="15.75" x14ac:dyDescent="0.25">
      <c r="A1" s="4" t="s">
        <v>18</v>
      </c>
    </row>
    <row r="2" spans="1:6" x14ac:dyDescent="0.25">
      <c r="A2" s="3" t="s">
        <v>75</v>
      </c>
    </row>
    <row r="3" spans="1:6" ht="15.75" x14ac:dyDescent="0.25">
      <c r="A3" s="4" t="s">
        <v>44</v>
      </c>
    </row>
    <row r="4" spans="1:6" ht="15.75" x14ac:dyDescent="0.25">
      <c r="A4" s="4"/>
    </row>
    <row r="5" spans="1:6" x14ac:dyDescent="0.25">
      <c r="A5" s="3"/>
      <c r="B5">
        <v>2013</v>
      </c>
      <c r="C5">
        <v>2014</v>
      </c>
      <c r="D5">
        <v>2015</v>
      </c>
      <c r="E5">
        <v>2016</v>
      </c>
      <c r="F5">
        <v>2017</v>
      </c>
    </row>
    <row r="6" spans="1:6" x14ac:dyDescent="0.25">
      <c r="A6" s="6" t="s">
        <v>76</v>
      </c>
      <c r="B6" s="30">
        <f>'2'!B27/'1'!B16</f>
        <v>0</v>
      </c>
      <c r="C6" s="30">
        <f>'2'!C27/'1'!C16</f>
        <v>-1.6477675314461624E-2</v>
      </c>
      <c r="D6" s="30">
        <f>'2'!D27/'1'!D16</f>
        <v>-2.4654439039735934E-2</v>
      </c>
      <c r="E6" s="30">
        <f>'2'!E27/'1'!E16</f>
        <v>-4.0906900013517794E-2</v>
      </c>
      <c r="F6" s="30">
        <f>'2'!F27/'1'!F16</f>
        <v>-3.4001721688283592E-3</v>
      </c>
    </row>
    <row r="7" spans="1:6" x14ac:dyDescent="0.25">
      <c r="A7" s="6" t="s">
        <v>77</v>
      </c>
      <c r="B7" s="30">
        <f>'2'!B27/'1'!B36</f>
        <v>0</v>
      </c>
      <c r="C7" s="30">
        <f>'2'!C27/'1'!C36</f>
        <v>-0.11400693162943709</v>
      </c>
      <c r="D7" s="30">
        <f>'2'!D27/'1'!D36</f>
        <v>-0.1482330003920195</v>
      </c>
      <c r="E7" s="30">
        <f>'2'!E27/'1'!E36</f>
        <v>-0.31442066927253642</v>
      </c>
      <c r="F7" s="30">
        <f>'2'!F27/'1'!F36</f>
        <v>-2.8578157291624311E-2</v>
      </c>
    </row>
    <row r="8" spans="1:6" x14ac:dyDescent="0.25">
      <c r="A8" s="6" t="s">
        <v>35</v>
      </c>
      <c r="B8">
        <f>'1'!B25/'1'!B36</f>
        <v>1.1682171099434699</v>
      </c>
      <c r="C8">
        <f>'1'!C25/'1'!C36</f>
        <v>1.3886386258892112</v>
      </c>
      <c r="D8" s="31">
        <f>'1'!D25/'1'!D36</f>
        <v>1.6290934092918181</v>
      </c>
      <c r="E8" s="31">
        <f>'1'!E25/'1'!E36</f>
        <v>1.9421482749937504</v>
      </c>
      <c r="F8" s="31">
        <f>'1'!F25/'1'!F36</f>
        <v>2.4456429538933921</v>
      </c>
    </row>
    <row r="9" spans="1:6" x14ac:dyDescent="0.25">
      <c r="A9" s="6" t="s">
        <v>36</v>
      </c>
      <c r="B9">
        <f>'1'!B9/'1'!B23</f>
        <v>0.29115512329461168</v>
      </c>
      <c r="C9">
        <f>'1'!C9/'1'!C23</f>
        <v>0.45546957048309689</v>
      </c>
      <c r="D9" s="19">
        <f>'1'!D9/'1'!D23</f>
        <v>0.30162601911473902</v>
      </c>
      <c r="E9" s="19">
        <f>'1'!E9/'1'!E23</f>
        <v>0.32459727904250701</v>
      </c>
      <c r="F9" s="19">
        <f>'1'!F9/'1'!F23</f>
        <v>0.3549531588824244</v>
      </c>
    </row>
    <row r="10" spans="1:6" x14ac:dyDescent="0.25">
      <c r="A10" s="6" t="s">
        <v>78</v>
      </c>
      <c r="B10" t="e">
        <f>'2'!B27/'2'!B5</f>
        <v>#DIV/0!</v>
      </c>
      <c r="C10">
        <f>'2'!C27/'2'!C5</f>
        <v>-3.3710965502074176E-2</v>
      </c>
      <c r="D10" s="30">
        <f>'2'!D27/'2'!D5</f>
        <v>-5.068383083168719E-2</v>
      </c>
      <c r="E10" s="30">
        <f>'2'!E27/'2'!E5</f>
        <v>-7.8916019443061466E-2</v>
      </c>
      <c r="F10" s="30">
        <f>'2'!F27/'2'!F5</f>
        <v>-5.981153593644436E-3</v>
      </c>
    </row>
    <row r="11" spans="1:6" x14ac:dyDescent="0.25">
      <c r="A11" t="s">
        <v>37</v>
      </c>
      <c r="B11" t="e">
        <f>'2'!B14/'2'!B5</f>
        <v>#DIV/0!</v>
      </c>
      <c r="C11">
        <f>'2'!C14/'2'!C5</f>
        <v>0.1180206572328575</v>
      </c>
      <c r="D11" s="30">
        <f>'2'!D14/'2'!D5</f>
        <v>5.8159866103344907E-2</v>
      </c>
      <c r="E11" s="30">
        <f>'2'!E14/'2'!E5</f>
        <v>6.023143994632299E-2</v>
      </c>
      <c r="F11" s="30">
        <f>'2'!F14/'2'!F5</f>
        <v>5.3333186744871121E-2</v>
      </c>
    </row>
    <row r="12" spans="1:6" x14ac:dyDescent="0.25">
      <c r="A12" s="6" t="s">
        <v>79</v>
      </c>
      <c r="B12" s="30">
        <f>'2'!B27/('1'!B36+'1'!B25)</f>
        <v>0</v>
      </c>
      <c r="C12" s="30">
        <f>'2'!C27/('1'!C36+'1'!C25)</f>
        <v>-4.7728831977250669E-2</v>
      </c>
      <c r="D12" s="30">
        <f>'2'!D27/('1'!D36+'1'!D25)</f>
        <v>-5.6381793004436485E-2</v>
      </c>
      <c r="E12" s="30">
        <f>'2'!E27/('1'!E36+'1'!E25)</f>
        <v>-0.10686771701647303</v>
      </c>
      <c r="F12" s="30">
        <f>'2'!F27/('1'!F36+'1'!F25)</f>
        <v>-8.2939984420999056E-3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2020-04-11T15:45:21Z</dcterms:modified>
</cp:coreProperties>
</file>