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tabRatio="74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3" l="1"/>
  <c r="I46" i="3"/>
  <c r="I45" i="3"/>
  <c r="J45" i="3"/>
  <c r="K45" i="3"/>
  <c r="I42" i="3"/>
  <c r="I36" i="3"/>
  <c r="I27" i="3"/>
  <c r="I17" i="3"/>
  <c r="I5" i="3" s="1"/>
  <c r="I6" i="3"/>
  <c r="I40" i="2"/>
  <c r="I39" i="2"/>
  <c r="I38" i="2"/>
  <c r="I35" i="2"/>
  <c r="I28" i="2"/>
  <c r="I34" i="2" s="1"/>
  <c r="I27" i="2"/>
  <c r="I13" i="2"/>
  <c r="I5" i="2"/>
  <c r="I6" i="2"/>
  <c r="I5" i="1"/>
  <c r="I23" i="1"/>
  <c r="I44" i="1"/>
  <c r="I43" i="1"/>
  <c r="I36" i="1"/>
  <c r="I24" i="1"/>
  <c r="I26" i="1"/>
  <c r="I16" i="1"/>
  <c r="I13" i="1"/>
  <c r="I9" i="1"/>
  <c r="I6" i="1"/>
  <c r="E36" i="3" l="1"/>
  <c r="F36" i="3"/>
  <c r="G36" i="3"/>
  <c r="H36" i="3"/>
  <c r="D36" i="3"/>
  <c r="D27" i="3"/>
  <c r="E27" i="3"/>
  <c r="F27" i="3"/>
  <c r="G27" i="3"/>
  <c r="H27" i="3"/>
  <c r="E17" i="3"/>
  <c r="F17" i="3"/>
  <c r="G17" i="3"/>
  <c r="H17" i="3"/>
  <c r="D17" i="3"/>
  <c r="E6" i="3"/>
  <c r="F6" i="3"/>
  <c r="G6" i="3"/>
  <c r="H6" i="3"/>
  <c r="H5" i="3" s="1"/>
  <c r="D6" i="3"/>
  <c r="E35" i="2"/>
  <c r="F35" i="2"/>
  <c r="G35" i="2"/>
  <c r="H35" i="2"/>
  <c r="D35" i="2"/>
  <c r="E28" i="2"/>
  <c r="F28" i="2"/>
  <c r="G28" i="2"/>
  <c r="H28" i="2"/>
  <c r="D28" i="2"/>
  <c r="E13" i="2"/>
  <c r="F13" i="2"/>
  <c r="G13" i="2"/>
  <c r="H13" i="2"/>
  <c r="D13" i="2"/>
  <c r="E6" i="2"/>
  <c r="C5" i="4" s="1"/>
  <c r="F6" i="2"/>
  <c r="D5" i="4" s="1"/>
  <c r="G6" i="2"/>
  <c r="E5" i="4" s="1"/>
  <c r="H6" i="2"/>
  <c r="F5" i="4" s="1"/>
  <c r="D6" i="2"/>
  <c r="B5" i="4" s="1"/>
  <c r="H44" i="1"/>
  <c r="E44" i="1"/>
  <c r="F44" i="1"/>
  <c r="G44" i="1"/>
  <c r="D44" i="1"/>
  <c r="E36" i="1"/>
  <c r="F36" i="1"/>
  <c r="G36" i="1"/>
  <c r="H36" i="1"/>
  <c r="D36" i="1"/>
  <c r="E26" i="1"/>
  <c r="E24" i="1" s="1"/>
  <c r="F26" i="1"/>
  <c r="F24" i="1" s="1"/>
  <c r="G26" i="1"/>
  <c r="G24" i="1" s="1"/>
  <c r="H26" i="1"/>
  <c r="H24" i="1" s="1"/>
  <c r="D26" i="1"/>
  <c r="D24" i="1" s="1"/>
  <c r="D16" i="1"/>
  <c r="H16" i="1"/>
  <c r="G16" i="1"/>
  <c r="F16" i="1"/>
  <c r="E16" i="1"/>
  <c r="D13" i="1"/>
  <c r="H13" i="1"/>
  <c r="G13" i="1"/>
  <c r="F13" i="1"/>
  <c r="E13" i="1"/>
  <c r="D9" i="1"/>
  <c r="H9" i="1"/>
  <c r="G9" i="1"/>
  <c r="F9" i="1"/>
  <c r="E9" i="1"/>
  <c r="E6" i="1"/>
  <c r="F6" i="1"/>
  <c r="G6" i="1"/>
  <c r="H6" i="1"/>
  <c r="D6" i="1"/>
  <c r="H42" i="3" l="1"/>
  <c r="H45" i="3" s="1"/>
  <c r="F5" i="3"/>
  <c r="G5" i="3"/>
  <c r="G46" i="3" s="1"/>
  <c r="G42" i="3"/>
  <c r="G45" i="3" s="1"/>
  <c r="H46" i="3"/>
  <c r="D5" i="3"/>
  <c r="D42" i="3" s="1"/>
  <c r="D45" i="3" s="1"/>
  <c r="F42" i="3"/>
  <c r="F45" i="3" s="1"/>
  <c r="F46" i="3"/>
  <c r="G5" i="2"/>
  <c r="G27" i="2" s="1"/>
  <c r="E6" i="4" s="1"/>
  <c r="F5" i="2"/>
  <c r="F27" i="2" s="1"/>
  <c r="F34" i="2" s="1"/>
  <c r="F38" i="2" s="1"/>
  <c r="D5" i="2"/>
  <c r="D27" i="2" s="1"/>
  <c r="B6" i="4" s="1"/>
  <c r="E5" i="2"/>
  <c r="E27" i="2" s="1"/>
  <c r="E34" i="2" s="1"/>
  <c r="E38" i="2" s="1"/>
  <c r="H5" i="2"/>
  <c r="H27" i="2" s="1"/>
  <c r="F6" i="4" s="1"/>
  <c r="D6" i="4"/>
  <c r="D34" i="2"/>
  <c r="D38" i="2" s="1"/>
  <c r="B7" i="4" s="1"/>
  <c r="G34" i="2"/>
  <c r="G38" i="2" s="1"/>
  <c r="E7" i="4" s="1"/>
  <c r="F5" i="1"/>
  <c r="D5" i="1"/>
  <c r="E5" i="1"/>
  <c r="H5" i="1"/>
  <c r="E43" i="1"/>
  <c r="G5" i="1"/>
  <c r="H43" i="1"/>
  <c r="D43" i="1"/>
  <c r="G43" i="1"/>
  <c r="F43" i="1"/>
  <c r="E5" i="3"/>
  <c r="E42" i="3" s="1"/>
  <c r="E45" i="3" s="1"/>
  <c r="E8" i="4" l="1"/>
  <c r="D46" i="3"/>
  <c r="E46" i="3"/>
  <c r="C6" i="4"/>
  <c r="H34" i="2"/>
  <c r="H38" i="2" s="1"/>
  <c r="F7" i="4" s="1"/>
  <c r="C7" i="4"/>
  <c r="C9" i="4"/>
  <c r="C8" i="4"/>
  <c r="D7" i="4"/>
  <c r="D9" i="4"/>
  <c r="D8" i="4"/>
  <c r="B8" i="4"/>
  <c r="F9" i="4"/>
  <c r="E9" i="4"/>
  <c r="B9" i="4"/>
  <c r="F8" i="4" l="1"/>
</calcChain>
</file>

<file path=xl/sharedStrings.xml><?xml version="1.0" encoding="utf-8"?>
<sst xmlns="http://schemas.openxmlformats.org/spreadsheetml/2006/main" count="135" uniqueCount="126">
  <si>
    <t>As at 31 December</t>
  </si>
  <si>
    <t>Property and Assets</t>
  </si>
  <si>
    <t>Cash in hand (including foreign currency)</t>
  </si>
  <si>
    <t>Balance with Bangladesh Bank &amp; its agent bank(s) (including foreign currency)</t>
  </si>
  <si>
    <t>In Bangladesh</t>
  </si>
  <si>
    <t>Outside Bangladesh</t>
  </si>
  <si>
    <t>Government</t>
  </si>
  <si>
    <t>Others</t>
  </si>
  <si>
    <t>General investments etc.</t>
  </si>
  <si>
    <t>Bills purchased &amp; discounted</t>
  </si>
  <si>
    <t>Liabilities and Capital</t>
  </si>
  <si>
    <t>Liabilities</t>
  </si>
  <si>
    <t>Mudaraba savings deposits</t>
  </si>
  <si>
    <t>Mudaraba term deposits</t>
  </si>
  <si>
    <t>Other mudaraba deposits</t>
  </si>
  <si>
    <t>Al- wadeeah current and other deposit accounts</t>
  </si>
  <si>
    <t>Bills payable</t>
  </si>
  <si>
    <t>Paid - up capital</t>
  </si>
  <si>
    <t>Statutory reserve</t>
  </si>
  <si>
    <t>Retained earnings</t>
  </si>
  <si>
    <t>Non-controlling interest</t>
  </si>
  <si>
    <t>Investment income</t>
  </si>
  <si>
    <t>Profit paid on mudaraba deposits</t>
  </si>
  <si>
    <t>Income from investments in shares &amp; securities</t>
  </si>
  <si>
    <t>Commission, exchange &amp; brokerage income</t>
  </si>
  <si>
    <t>Other operating income</t>
  </si>
  <si>
    <t>Salary &amp; allowances</t>
  </si>
  <si>
    <t>Rent, taxes, insurances, electricity etc.</t>
  </si>
  <si>
    <t>Legal expenses</t>
  </si>
  <si>
    <t>Postage, stamps and telecommunication etc.</t>
  </si>
  <si>
    <t>Stationery, printing and advertisement etc.</t>
  </si>
  <si>
    <t>Directors’ fees &amp; expenses</t>
  </si>
  <si>
    <t>Shari’ah supervisory committee’s fees &amp; expenses</t>
  </si>
  <si>
    <t>Auditors’ fees</t>
  </si>
  <si>
    <t>Depreciation and repair to bank’s assets</t>
  </si>
  <si>
    <t>Zakat expenses</t>
  </si>
  <si>
    <t>Other expenses</t>
  </si>
  <si>
    <t>Provision for diminution in value of investments in shares</t>
  </si>
  <si>
    <t>Other provisions</t>
  </si>
  <si>
    <t>Current tax</t>
  </si>
  <si>
    <t>Deferred tax</t>
  </si>
  <si>
    <t>Income/ dividend receipt from investments in shares &amp; securities</t>
  </si>
  <si>
    <t>Fees &amp; commission receipt in cash</t>
  </si>
  <si>
    <t>Recovery from written off investments</t>
  </si>
  <si>
    <t>Payments to employees</t>
  </si>
  <si>
    <t>Cash payments to suppliers</t>
  </si>
  <si>
    <t>Income tax paid</t>
  </si>
  <si>
    <t>Receipts from other operating activities</t>
  </si>
  <si>
    <t>Payments for other operating activities</t>
  </si>
  <si>
    <t>Proceeds from sale of securities</t>
  </si>
  <si>
    <t>Placement to Islamic Refinance Fund Account</t>
  </si>
  <si>
    <t>Payment for purchase of securities/membership</t>
  </si>
  <si>
    <t>Purchase/sale of property, plants &amp; equipments</t>
  </si>
  <si>
    <t>Purchase/sale of subsidiaries</t>
  </si>
  <si>
    <t>Receipts from issue of debt instruments</t>
  </si>
  <si>
    <t>Dividend paid in Cash</t>
  </si>
  <si>
    <t>Cash Waqf Fund</t>
  </si>
  <si>
    <t>Mudaraba Subordinated Bond</t>
  </si>
  <si>
    <t>General reserves</t>
  </si>
  <si>
    <t>Revaluation reserve on Fixed Assets</t>
  </si>
  <si>
    <t>Managing Director's Salary and Allowances</t>
  </si>
  <si>
    <t>Charges on Investment Losses</t>
  </si>
  <si>
    <t>Payment for purchase of securities</t>
  </si>
  <si>
    <t>Shahjalal Islami Bank Limited</t>
  </si>
  <si>
    <t>Specific provision for Classified Investment</t>
  </si>
  <si>
    <t>General Provision for Unclassified Investment</t>
  </si>
  <si>
    <t>General Provision for Off-Balance Sheet Items</t>
  </si>
  <si>
    <t>(Increase)/decrease in investment to customers</t>
  </si>
  <si>
    <t>(Increase)/decrease in other assets</t>
  </si>
  <si>
    <t>(Increase)/decrease of placement with other banks &amp; financial institutions</t>
  </si>
  <si>
    <t>Increase/(decrease) in deposits from other banks</t>
  </si>
  <si>
    <t>Increase/(decrease) of placement from other banks &amp; financial institutions</t>
  </si>
  <si>
    <t>Increase/(decrease) in deposits received from customers</t>
  </si>
  <si>
    <t>Increase/(decrease) in other liabilities on account of customers</t>
  </si>
  <si>
    <t>Increase/(decrease) in other liabilities</t>
  </si>
  <si>
    <t>Payments for redemption of debt instruments</t>
  </si>
  <si>
    <t>Receipts from issue of ordinary shares</t>
  </si>
  <si>
    <t>Proceeds from sale of fixed assets</t>
  </si>
  <si>
    <t>Operating Margin</t>
  </si>
  <si>
    <t>Net Margin</t>
  </si>
  <si>
    <t>Capital to Risk Weighted Assets Ratio</t>
  </si>
  <si>
    <t>Return on Asset</t>
  </si>
  <si>
    <t>Return on Equity</t>
  </si>
  <si>
    <t>Net Interest/Investment Margin</t>
  </si>
  <si>
    <t>Non Performing Loan/Investment</t>
  </si>
  <si>
    <t>Advance/Investment to Deposit Ratio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</si>
  <si>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</si>
  <si>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</si>
  <si>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</si>
  <si>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</si>
  <si>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</si>
  <si>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</si>
  <si>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</si>
  <si>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Placement from Banks &amp; Other Financial Institutions</t>
  </si>
  <si>
    <t>Deposits and Other Accounts</t>
  </si>
  <si>
    <t>Other Liabilities</t>
  </si>
  <si>
    <t>Deferred Tax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</si>
  <si>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</si>
  <si>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</si>
  <si>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</si>
  <si>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</si>
  <si>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</si>
  <si>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</si>
  <si>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</si>
  <si>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</si>
  <si>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</si>
  <si>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</si>
  <si>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</si>
  <si>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</si>
  <si>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</si>
  <si>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</si>
  <si>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</si>
  <si>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</si>
  <si>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</si>
  <si>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</si>
  <si>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</si>
  <si>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</si>
  <si>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</si>
  <si>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</si>
  <si>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</si>
  <si>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</si>
  <si>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</si>
  <si>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Balance Sheet</t>
  </si>
  <si>
    <t>Profit &amp; Loss Statement</t>
  </si>
  <si>
    <t>Cash Flows Statement</t>
  </si>
  <si>
    <t>Loans and Advances/Investments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</si>
</sst>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/>
    </xf>
    <xf numFmtId="3" fontId="1" fillId="0" borderId="0" xfId="0" applyNumberFormat="1" applyFont="1"/>
    <xf numFmtId="3" fontId="0" fillId="0" borderId="0" xfId="0" applyNumberFormat="1" applyFill="1"/>
    <xf numFmtId="3" fontId="1" fillId="0" borderId="0" xfId="0" applyNumberFormat="1" applyFont="1" applyFill="1"/>
    <xf numFmtId="3" fontId="0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43" fontId="1" fillId="0" borderId="0" xfId="0" applyNumberFormat="1" applyFont="1"/>
    <xf numFmtId="2" fontId="1" fillId="0" borderId="0" xfId="0" applyNumberFormat="1" applyFont="1" applyFill="1"/>
    <xf numFmtId="2" fontId="1" fillId="0" borderId="0" xfId="0" applyNumberFormat="1" applyFont="1"/>
    <xf numFmtId="0" fontId="3" fillId="0" borderId="0" xfId="0" applyFont="1"/>
    <xf numFmtId="1" fontId="3" fillId="0" borderId="0" xfId="1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/>
    <xf numFmtId="0" fontId="4" fillId="0" borderId="0" xfId="0" applyFont="1"/>
    <xf numFmtId="0" fontId="4" fillId="0" borderId="0" xfId="0" applyFont="1" applyFill="1"/>
    <xf numFmtId="0" fontId="1" fillId="0" borderId="1" xfId="0" applyFont="1" applyBorder="1"/>
    <xf numFmtId="164" fontId="1" fillId="0" borderId="0" xfId="1" applyNumberFormat="1" applyFont="1"/>
    <xf numFmtId="0" fontId="1" fillId="0" borderId="2" xfId="0" applyFont="1" applyBorder="1"/>
    <xf numFmtId="164" fontId="1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xSplit="1" ySplit="4" topLeftCell="H35" activePane="bottomRight" state="frozen"/>
      <selection pane="topRight" activeCell="B1" sqref="B1"/>
      <selection pane="bottomLeft" activeCell="A6" sqref="A6"/>
      <selection pane="bottomRight" activeCell="I43" sqref="I43"/>
    </sheetView>
  </sheetViews>
  <sheetFormatPr defaultRowHeight="15" x14ac:dyDescent="0.25"/>
  <cols>
    <col min="1" max="1" width="42.42578125" customWidth="1"/>
    <col min="2" max="3" width="5" bestFit="1" customWidth="1"/>
    <col min="4" max="4" width="15.5703125" customWidth="1"/>
    <col min="5" max="6" width="15.7109375" customWidth="1"/>
    <col min="7" max="9" width="14.85546875" bestFit="1" customWidth="1"/>
  </cols>
  <sheetData>
    <row r="1" spans="1:9" x14ac:dyDescent="0.25">
      <c r="A1" s="1" t="s">
        <v>63</v>
      </c>
    </row>
    <row r="2" spans="1:9" x14ac:dyDescent="0.25">
      <c r="A2" s="1" t="s">
        <v>122</v>
      </c>
    </row>
    <row r="3" spans="1:9" x14ac:dyDescent="0.25">
      <c r="A3" t="s">
        <v>0</v>
      </c>
    </row>
    <row r="4" spans="1:9" x14ac:dyDescent="0.25">
      <c r="B4">
        <v>2011</v>
      </c>
      <c r="C4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 s="10">
        <v>2018</v>
      </c>
    </row>
    <row r="5" spans="1:9" x14ac:dyDescent="0.25">
      <c r="A5" s="18" t="s">
        <v>1</v>
      </c>
      <c r="D5" s="4">
        <f>D6+D9+D12+D13+D16+D19+D20+D21</f>
        <v>124333581699</v>
      </c>
      <c r="E5" s="4">
        <f>E6+E9+E12+E13+E16+E19+E20+E21</f>
        <v>129532464451</v>
      </c>
      <c r="F5" s="4">
        <f>F6+F9+F12+F13+F16+F19+F20+F21</f>
        <v>141262019383</v>
      </c>
      <c r="G5" s="4">
        <f>G6+G9+G12+G13+G16+G19+G20+G21</f>
        <v>170952980821</v>
      </c>
      <c r="H5" s="4">
        <f>H6+H9+H12+H13+H16+H19+H20+H21</f>
        <v>210996690210</v>
      </c>
      <c r="I5" s="4">
        <f>I6+I9+I12+I13+I16+I19+I20+I21+1</f>
        <v>246745300353</v>
      </c>
    </row>
    <row r="6" spans="1:9" x14ac:dyDescent="0.25">
      <c r="A6" s="19" t="s">
        <v>86</v>
      </c>
      <c r="B6" s="4"/>
      <c r="C6" s="4"/>
      <c r="D6" s="4">
        <f>D7+D8</f>
        <v>10207020138</v>
      </c>
      <c r="E6" s="4">
        <f t="shared" ref="E6:I6" si="0">E7+E8</f>
        <v>8470530435</v>
      </c>
      <c r="F6" s="4">
        <f t="shared" si="0"/>
        <v>9283730673</v>
      </c>
      <c r="G6" s="4">
        <f t="shared" si="0"/>
        <v>9577899148</v>
      </c>
      <c r="H6" s="4">
        <f t="shared" si="0"/>
        <v>13189216834</v>
      </c>
      <c r="I6" s="4">
        <f t="shared" si="0"/>
        <v>13565833520</v>
      </c>
    </row>
    <row r="7" spans="1:9" x14ac:dyDescent="0.25">
      <c r="A7" t="s">
        <v>2</v>
      </c>
      <c r="B7" s="2"/>
      <c r="C7" s="2"/>
      <c r="D7" s="2">
        <v>1314434823</v>
      </c>
      <c r="E7" s="2">
        <v>1121482659</v>
      </c>
      <c r="F7" s="2">
        <v>1106558612</v>
      </c>
      <c r="G7" s="2">
        <v>1179754405</v>
      </c>
      <c r="H7" s="2">
        <v>1529754123</v>
      </c>
      <c r="I7" s="2">
        <v>1955895120</v>
      </c>
    </row>
    <row r="8" spans="1:9" x14ac:dyDescent="0.25">
      <c r="A8" s="20" t="s">
        <v>3</v>
      </c>
      <c r="B8" s="3"/>
      <c r="C8" s="3"/>
      <c r="D8" s="3">
        <v>8892585315</v>
      </c>
      <c r="E8" s="3">
        <v>7349047776</v>
      </c>
      <c r="F8" s="3">
        <v>8177172061</v>
      </c>
      <c r="G8" s="3">
        <v>8398144743</v>
      </c>
      <c r="H8" s="3">
        <v>11659462711</v>
      </c>
      <c r="I8" s="3">
        <v>11609938400</v>
      </c>
    </row>
    <row r="9" spans="1:9" x14ac:dyDescent="0.25">
      <c r="A9" s="21" t="s">
        <v>87</v>
      </c>
      <c r="B9" s="4"/>
      <c r="C9" s="4"/>
      <c r="D9" s="4">
        <f>D10+D11</f>
        <v>3528724201</v>
      </c>
      <c r="E9" s="4">
        <f t="shared" ref="E9" si="1">E10+E11</f>
        <v>7658406519</v>
      </c>
      <c r="F9" s="4">
        <f t="shared" ref="F9" si="2">F10+F11</f>
        <v>1473033914</v>
      </c>
      <c r="G9" s="4">
        <f t="shared" ref="G9" si="3">G10+G11</f>
        <v>2421162751</v>
      </c>
      <c r="H9" s="4">
        <f t="shared" ref="H9:I9" si="4">H10+H11</f>
        <v>1019355210</v>
      </c>
      <c r="I9" s="4">
        <f t="shared" si="4"/>
        <v>1752972442</v>
      </c>
    </row>
    <row r="10" spans="1:9" x14ac:dyDescent="0.25">
      <c r="A10" t="s">
        <v>4</v>
      </c>
      <c r="B10" s="2"/>
      <c r="C10" s="2"/>
      <c r="D10" s="2">
        <v>3316214792</v>
      </c>
      <c r="E10" s="2">
        <v>7001720339</v>
      </c>
      <c r="F10" s="2">
        <v>805850678</v>
      </c>
      <c r="G10" s="2">
        <v>1948192572</v>
      </c>
      <c r="H10" s="2">
        <v>592284487</v>
      </c>
      <c r="I10" s="2">
        <v>1381266881</v>
      </c>
    </row>
    <row r="11" spans="1:9" x14ac:dyDescent="0.25">
      <c r="A11" t="s">
        <v>5</v>
      </c>
      <c r="B11" s="2"/>
      <c r="C11" s="2"/>
      <c r="D11" s="2">
        <v>212509409</v>
      </c>
      <c r="E11" s="2">
        <v>656686180</v>
      </c>
      <c r="F11" s="2">
        <v>667183236</v>
      </c>
      <c r="G11" s="2">
        <v>472970179</v>
      </c>
      <c r="H11" s="2">
        <v>427070723</v>
      </c>
      <c r="I11" s="2">
        <v>371705561</v>
      </c>
    </row>
    <row r="12" spans="1:9" x14ac:dyDescent="0.25">
      <c r="A12" s="21" t="s">
        <v>88</v>
      </c>
      <c r="B12" s="1"/>
      <c r="C12" s="1"/>
      <c r="D12" s="4">
        <v>7782793287</v>
      </c>
      <c r="E12" s="4">
        <v>4234141077</v>
      </c>
      <c r="F12" s="4">
        <v>8657997972</v>
      </c>
      <c r="G12" s="4">
        <v>7861781566</v>
      </c>
      <c r="H12" s="4">
        <v>6661710616</v>
      </c>
      <c r="I12" s="2">
        <v>11513296316</v>
      </c>
    </row>
    <row r="13" spans="1:9" x14ac:dyDescent="0.25">
      <c r="A13" s="21" t="s">
        <v>89</v>
      </c>
      <c r="B13" s="4"/>
      <c r="C13" s="4"/>
      <c r="D13" s="4">
        <f>D14+D15</f>
        <v>8947039195</v>
      </c>
      <c r="E13" s="4">
        <f t="shared" ref="E13" si="5">E14+E15</f>
        <v>8932310040</v>
      </c>
      <c r="F13" s="4">
        <f t="shared" ref="F13" si="6">F14+F15</f>
        <v>7977086773</v>
      </c>
      <c r="G13" s="4">
        <f t="shared" ref="G13" si="7">G14+G15</f>
        <v>9464312892</v>
      </c>
      <c r="H13" s="4">
        <f t="shared" ref="H13:I13" si="8">H14+H15</f>
        <v>11959206718</v>
      </c>
      <c r="I13" s="4">
        <f t="shared" si="8"/>
        <v>13878361617</v>
      </c>
    </row>
    <row r="14" spans="1:9" x14ac:dyDescent="0.25">
      <c r="A14" t="s">
        <v>6</v>
      </c>
      <c r="B14" s="2"/>
      <c r="C14" s="2"/>
      <c r="D14" s="2">
        <v>5470000000</v>
      </c>
      <c r="E14" s="2">
        <v>5470000000</v>
      </c>
      <c r="F14" s="2">
        <v>4200000000</v>
      </c>
      <c r="G14" s="2">
        <v>5500000000</v>
      </c>
      <c r="H14" s="2">
        <v>7200000000</v>
      </c>
      <c r="I14" s="2">
        <v>9000000000</v>
      </c>
    </row>
    <row r="15" spans="1:9" x14ac:dyDescent="0.25">
      <c r="A15" t="s">
        <v>7</v>
      </c>
      <c r="B15" s="2"/>
      <c r="C15" s="2"/>
      <c r="D15" s="2">
        <v>3477039195</v>
      </c>
      <c r="E15" s="2">
        <v>3462310040</v>
      </c>
      <c r="F15" s="2">
        <v>3777086773</v>
      </c>
      <c r="G15" s="2">
        <v>3964312892</v>
      </c>
      <c r="H15" s="2">
        <v>4759206718</v>
      </c>
      <c r="I15" s="2">
        <v>4878361617</v>
      </c>
    </row>
    <row r="16" spans="1:9" x14ac:dyDescent="0.25">
      <c r="A16" s="21" t="s">
        <v>125</v>
      </c>
      <c r="B16" s="4"/>
      <c r="C16" s="4"/>
      <c r="D16" s="4">
        <f>D17+D18</f>
        <v>88104212629</v>
      </c>
      <c r="E16" s="4">
        <f t="shared" ref="E16" si="9">E17+E18</f>
        <v>86370597393</v>
      </c>
      <c r="F16" s="4">
        <f t="shared" ref="F16" si="10">F17+F18</f>
        <v>99189286744</v>
      </c>
      <c r="G16" s="4">
        <f t="shared" ref="G16" si="11">G17+G18</f>
        <v>126096837785</v>
      </c>
      <c r="H16" s="4">
        <f t="shared" ref="H16:I16" si="12">H17+H18</f>
        <v>161686953923</v>
      </c>
      <c r="I16" s="4">
        <f t="shared" si="12"/>
        <v>188283949471</v>
      </c>
    </row>
    <row r="17" spans="1:9" x14ac:dyDescent="0.25">
      <c r="A17" t="s">
        <v>8</v>
      </c>
      <c r="B17" s="2"/>
      <c r="C17" s="2"/>
      <c r="D17" s="2">
        <v>80097241560</v>
      </c>
      <c r="E17" s="2">
        <v>79457217382</v>
      </c>
      <c r="F17" s="2">
        <v>92024490000</v>
      </c>
      <c r="G17" s="2">
        <v>115618153110</v>
      </c>
      <c r="H17" s="2">
        <v>151382986852</v>
      </c>
      <c r="I17" s="2">
        <v>176736158738</v>
      </c>
    </row>
    <row r="18" spans="1:9" x14ac:dyDescent="0.25">
      <c r="A18" t="s">
        <v>9</v>
      </c>
      <c r="B18" s="2"/>
      <c r="C18" s="2"/>
      <c r="D18" s="2">
        <v>8006971069</v>
      </c>
      <c r="E18" s="2">
        <v>6913380011</v>
      </c>
      <c r="F18" s="2">
        <v>7164796744</v>
      </c>
      <c r="G18" s="2">
        <v>10478684675</v>
      </c>
      <c r="H18" s="2">
        <v>10303967071</v>
      </c>
      <c r="I18" s="2">
        <v>11547790733</v>
      </c>
    </row>
    <row r="19" spans="1:9" x14ac:dyDescent="0.25">
      <c r="A19" s="19" t="s">
        <v>90</v>
      </c>
      <c r="B19" s="4"/>
      <c r="C19" s="4"/>
      <c r="D19" s="4">
        <v>2999682826</v>
      </c>
      <c r="E19" s="4">
        <v>3207278799</v>
      </c>
      <c r="F19" s="4">
        <v>3341443033</v>
      </c>
      <c r="G19" s="4">
        <v>3474011723</v>
      </c>
      <c r="H19" s="4">
        <v>4008163873</v>
      </c>
      <c r="I19" s="2">
        <v>4054102126</v>
      </c>
    </row>
    <row r="20" spans="1:9" x14ac:dyDescent="0.25">
      <c r="A20" s="19" t="s">
        <v>91</v>
      </c>
      <c r="B20" s="4"/>
      <c r="C20" s="4"/>
      <c r="D20" s="4">
        <v>2764109423</v>
      </c>
      <c r="E20" s="4">
        <v>10612135857</v>
      </c>
      <c r="F20" s="4">
        <v>11288361306</v>
      </c>
      <c r="G20" s="4">
        <v>12005895988</v>
      </c>
      <c r="H20" s="4">
        <v>12383173681</v>
      </c>
      <c r="I20" s="2">
        <v>13607875505</v>
      </c>
    </row>
    <row r="21" spans="1:9" x14ac:dyDescent="0.25">
      <c r="A21" s="19" t="s">
        <v>92</v>
      </c>
      <c r="B21" s="1"/>
      <c r="C21" s="1"/>
      <c r="D21" s="1">
        <v>0</v>
      </c>
      <c r="E21" s="4">
        <v>47064331</v>
      </c>
      <c r="F21" s="4">
        <v>51078968</v>
      </c>
      <c r="G21" s="4">
        <v>51078968</v>
      </c>
      <c r="H21" s="4">
        <v>88909355</v>
      </c>
      <c r="I21" s="2">
        <v>88909355</v>
      </c>
    </row>
    <row r="22" spans="1:9" x14ac:dyDescent="0.25">
      <c r="A22" s="19"/>
      <c r="B22" s="1"/>
      <c r="C22" s="1"/>
      <c r="D22" s="1"/>
      <c r="E22" s="4"/>
      <c r="F22" s="4"/>
      <c r="G22" s="4"/>
      <c r="H22" s="4"/>
    </row>
    <row r="23" spans="1:9" x14ac:dyDescent="0.25">
      <c r="A23" s="18" t="s">
        <v>10</v>
      </c>
      <c r="D23" s="4">
        <v>124333581699</v>
      </c>
      <c r="E23" s="4">
        <v>129532464451</v>
      </c>
      <c r="F23" s="4">
        <v>141262019383</v>
      </c>
      <c r="G23" s="4">
        <v>170952980821</v>
      </c>
      <c r="H23" s="4">
        <v>210996690210</v>
      </c>
      <c r="I23" s="4">
        <f>I24+I36+I42-1</f>
        <v>246745300353</v>
      </c>
    </row>
    <row r="24" spans="1:9" x14ac:dyDescent="0.25">
      <c r="A24" s="21" t="s">
        <v>11</v>
      </c>
      <c r="D24" s="4">
        <f t="shared" ref="D24:I24" si="13">D25+D26+D33+D34+D35</f>
        <v>113139432142</v>
      </c>
      <c r="E24" s="4">
        <f t="shared" si="13"/>
        <v>117589994379</v>
      </c>
      <c r="F24" s="4">
        <f t="shared" si="13"/>
        <v>128732398464</v>
      </c>
      <c r="G24" s="4">
        <f t="shared" si="13"/>
        <v>157709272654</v>
      </c>
      <c r="H24" s="4">
        <f t="shared" si="13"/>
        <v>197131885731</v>
      </c>
      <c r="I24" s="4">
        <f t="shared" si="13"/>
        <v>231654524334</v>
      </c>
    </row>
    <row r="25" spans="1:9" x14ac:dyDescent="0.25">
      <c r="A25" s="21" t="s">
        <v>93</v>
      </c>
      <c r="B25" s="1"/>
      <c r="C25" s="1"/>
      <c r="D25" s="4">
        <v>9570000000</v>
      </c>
      <c r="E25" s="4">
        <v>4091848049</v>
      </c>
      <c r="F25" s="4">
        <v>3890911426</v>
      </c>
      <c r="G25" s="4">
        <v>17239879460</v>
      </c>
      <c r="H25" s="4">
        <v>30176688291</v>
      </c>
      <c r="I25" s="4">
        <v>24265601827</v>
      </c>
    </row>
    <row r="26" spans="1:9" x14ac:dyDescent="0.25">
      <c r="A26" s="22" t="s">
        <v>94</v>
      </c>
      <c r="B26" s="4"/>
      <c r="C26" s="4"/>
      <c r="D26" s="4">
        <f>SUM(D27:D32)</f>
        <v>96140771173</v>
      </c>
      <c r="E26" s="4">
        <f t="shared" ref="E26:H26" si="14">SUM(E27:E32)</f>
        <v>98443327350</v>
      </c>
      <c r="F26" s="4">
        <f t="shared" si="14"/>
        <v>109106794387</v>
      </c>
      <c r="G26" s="4">
        <f t="shared" si="14"/>
        <v>124033768277</v>
      </c>
      <c r="H26" s="4">
        <f t="shared" si="14"/>
        <v>144989067073</v>
      </c>
      <c r="I26" s="4">
        <f>SUM(I27:I32)</f>
        <v>176552000418</v>
      </c>
    </row>
    <row r="27" spans="1:9" x14ac:dyDescent="0.25">
      <c r="A27" t="s">
        <v>12</v>
      </c>
      <c r="B27" s="2"/>
      <c r="C27" s="2"/>
      <c r="D27" s="2">
        <v>7344808815</v>
      </c>
      <c r="E27" s="2">
        <v>10244702188</v>
      </c>
      <c r="F27" s="2">
        <v>15876565502</v>
      </c>
      <c r="G27" s="2">
        <v>18510981952</v>
      </c>
      <c r="H27" s="2">
        <v>18280590909</v>
      </c>
      <c r="I27" s="2">
        <v>20792172031</v>
      </c>
    </row>
    <row r="28" spans="1:9" x14ac:dyDescent="0.25">
      <c r="A28" t="s">
        <v>13</v>
      </c>
      <c r="B28" s="2"/>
      <c r="C28" s="2"/>
      <c r="D28" s="2">
        <v>50770110029</v>
      </c>
      <c r="E28" s="2">
        <v>45572779378</v>
      </c>
      <c r="F28" s="2">
        <v>41842087699</v>
      </c>
      <c r="G28" s="2">
        <v>44923686220</v>
      </c>
      <c r="H28" s="2">
        <v>64248150845</v>
      </c>
      <c r="I28" s="2">
        <v>79408029450</v>
      </c>
    </row>
    <row r="29" spans="1:9" x14ac:dyDescent="0.25">
      <c r="A29" t="s">
        <v>14</v>
      </c>
      <c r="B29" s="2"/>
      <c r="C29" s="2"/>
      <c r="D29" s="2">
        <v>26787871208</v>
      </c>
      <c r="E29" s="2">
        <v>30348130541</v>
      </c>
      <c r="F29" s="2">
        <v>37120302113</v>
      </c>
      <c r="G29" s="2">
        <v>44393859970</v>
      </c>
      <c r="H29" s="2">
        <v>41684900658</v>
      </c>
      <c r="I29" s="4">
        <v>51125329700</v>
      </c>
    </row>
    <row r="30" spans="1:9" x14ac:dyDescent="0.25">
      <c r="A30" t="s">
        <v>15</v>
      </c>
      <c r="B30" s="2"/>
      <c r="C30" s="2"/>
      <c r="D30" s="2">
        <v>10484532462</v>
      </c>
      <c r="E30" s="2">
        <v>11220548705</v>
      </c>
      <c r="F30" s="2">
        <v>13114867832</v>
      </c>
      <c r="G30" s="2">
        <v>14492841209</v>
      </c>
      <c r="H30" s="2">
        <v>18281980348</v>
      </c>
      <c r="I30" s="4">
        <v>22376070686</v>
      </c>
    </row>
    <row r="31" spans="1:9" x14ac:dyDescent="0.25">
      <c r="A31" t="s">
        <v>16</v>
      </c>
      <c r="B31" s="2"/>
      <c r="C31" s="2"/>
      <c r="D31" s="2">
        <v>753448659</v>
      </c>
      <c r="E31" s="2">
        <v>1057166538</v>
      </c>
      <c r="F31" s="2">
        <v>1152971241</v>
      </c>
      <c r="G31" s="2">
        <v>1712398926</v>
      </c>
      <c r="H31" s="2">
        <v>2493444313</v>
      </c>
      <c r="I31" s="4">
        <v>2850398551</v>
      </c>
    </row>
    <row r="32" spans="1:9" x14ac:dyDescent="0.25">
      <c r="A32" t="s">
        <v>56</v>
      </c>
      <c r="B32" s="2"/>
      <c r="C32" s="2"/>
      <c r="D32" s="2"/>
      <c r="E32" s="2"/>
      <c r="F32" s="2"/>
      <c r="G32" s="2"/>
      <c r="H32" s="2"/>
    </row>
    <row r="33" spans="1:9" x14ac:dyDescent="0.25">
      <c r="A33" s="21" t="s">
        <v>57</v>
      </c>
      <c r="B33" s="2"/>
      <c r="C33" s="2"/>
      <c r="D33" s="4">
        <v>0</v>
      </c>
      <c r="E33" s="4">
        <v>0</v>
      </c>
      <c r="F33" s="4">
        <v>0</v>
      </c>
      <c r="G33" s="4">
        <v>0</v>
      </c>
      <c r="H33" s="4">
        <v>4000000000</v>
      </c>
      <c r="I33" s="4">
        <v>10000000000</v>
      </c>
    </row>
    <row r="34" spans="1:9" x14ac:dyDescent="0.25">
      <c r="A34" s="21" t="s">
        <v>95</v>
      </c>
      <c r="B34" s="4"/>
      <c r="C34" s="4"/>
      <c r="D34" s="4">
        <v>7290925958</v>
      </c>
      <c r="E34" s="4">
        <v>14937114754</v>
      </c>
      <c r="F34" s="4">
        <v>15630481431</v>
      </c>
      <c r="G34" s="4">
        <v>16340159954</v>
      </c>
      <c r="H34" s="4">
        <v>17828131108</v>
      </c>
      <c r="I34" s="4">
        <v>20695486737</v>
      </c>
    </row>
    <row r="35" spans="1:9" x14ac:dyDescent="0.25">
      <c r="A35" s="21" t="s">
        <v>96</v>
      </c>
      <c r="B35" s="4"/>
      <c r="C35" s="4"/>
      <c r="D35" s="4">
        <v>137735011</v>
      </c>
      <c r="E35" s="4">
        <v>117704226</v>
      </c>
      <c r="F35" s="4">
        <v>104211220</v>
      </c>
      <c r="G35" s="4">
        <v>95464963</v>
      </c>
      <c r="H35" s="4">
        <v>137999259</v>
      </c>
      <c r="I35" s="4">
        <v>141435352</v>
      </c>
    </row>
    <row r="36" spans="1:9" x14ac:dyDescent="0.25">
      <c r="A36" s="21" t="s">
        <v>97</v>
      </c>
      <c r="B36" s="4"/>
      <c r="C36" s="4"/>
      <c r="D36" s="4">
        <f t="shared" ref="D36:I36" si="15">SUM(D37:D41)</f>
        <v>10967271179</v>
      </c>
      <c r="E36" s="4">
        <f t="shared" si="15"/>
        <v>11715475122</v>
      </c>
      <c r="F36" s="4">
        <f t="shared" si="15"/>
        <v>12299330205</v>
      </c>
      <c r="G36" s="4">
        <f t="shared" si="15"/>
        <v>13005394387</v>
      </c>
      <c r="H36" s="4">
        <f t="shared" si="15"/>
        <v>13613361171</v>
      </c>
      <c r="I36" s="4">
        <f t="shared" si="15"/>
        <v>14859468602</v>
      </c>
    </row>
    <row r="37" spans="1:9" x14ac:dyDescent="0.25">
      <c r="A37" t="s">
        <v>17</v>
      </c>
      <c r="B37" s="2"/>
      <c r="C37" s="2"/>
      <c r="D37" s="2">
        <v>6678983028</v>
      </c>
      <c r="E37" s="2">
        <v>7346881330</v>
      </c>
      <c r="F37" s="2">
        <v>7346881330</v>
      </c>
      <c r="G37" s="2">
        <v>7346881330</v>
      </c>
      <c r="H37" s="2">
        <v>7714225390</v>
      </c>
      <c r="I37" s="4">
        <v>8485647930</v>
      </c>
    </row>
    <row r="38" spans="1:9" x14ac:dyDescent="0.25">
      <c r="A38" t="s">
        <v>18</v>
      </c>
      <c r="B38" s="2"/>
      <c r="C38" s="2"/>
      <c r="D38" s="2">
        <v>3435586547</v>
      </c>
      <c r="E38" s="2">
        <v>3590784817</v>
      </c>
      <c r="F38" s="2">
        <v>3942345432</v>
      </c>
      <c r="G38" s="2">
        <v>4403561679</v>
      </c>
      <c r="H38" s="2">
        <v>4819264987</v>
      </c>
      <c r="I38" s="4">
        <v>5452358676</v>
      </c>
    </row>
    <row r="39" spans="1:9" x14ac:dyDescent="0.25">
      <c r="A39" t="s">
        <v>58</v>
      </c>
      <c r="B39" s="2"/>
      <c r="C39" s="2"/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9" x14ac:dyDescent="0.25">
      <c r="A40" t="s">
        <v>59</v>
      </c>
      <c r="B40" s="2"/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9" x14ac:dyDescent="0.25">
      <c r="A41" t="s">
        <v>19</v>
      </c>
      <c r="B41" s="2"/>
      <c r="C41" s="2"/>
      <c r="D41" s="2">
        <v>852701604</v>
      </c>
      <c r="E41" s="2">
        <v>777808975</v>
      </c>
      <c r="F41" s="2">
        <v>1010103443</v>
      </c>
      <c r="G41" s="2">
        <v>1254951378</v>
      </c>
      <c r="H41" s="2">
        <v>1079870794</v>
      </c>
      <c r="I41" s="2">
        <v>921461996</v>
      </c>
    </row>
    <row r="42" spans="1:9" s="1" customFormat="1" x14ac:dyDescent="0.25">
      <c r="A42" s="21" t="s">
        <v>20</v>
      </c>
      <c r="B42" s="4"/>
      <c r="C42" s="4"/>
      <c r="D42" s="4">
        <v>226878379</v>
      </c>
      <c r="E42" s="4">
        <v>226994950</v>
      </c>
      <c r="F42" s="4">
        <v>230290713</v>
      </c>
      <c r="G42" s="4">
        <v>238313780</v>
      </c>
      <c r="H42" s="4">
        <v>251443308</v>
      </c>
      <c r="I42" s="4">
        <v>231307418</v>
      </c>
    </row>
    <row r="43" spans="1:9" x14ac:dyDescent="0.25">
      <c r="A43" s="23" t="s">
        <v>98</v>
      </c>
      <c r="D43" s="11">
        <f>D36/D44</f>
        <v>16.420570516532838</v>
      </c>
      <c r="E43" s="11">
        <f>E36/E44</f>
        <v>15.94618804330136</v>
      </c>
      <c r="F43" s="11">
        <f>F36/F44</f>
        <v>16.740885897771811</v>
      </c>
      <c r="G43" s="11">
        <f>G36/G44</f>
        <v>17.701925215389316</v>
      </c>
      <c r="H43" s="11">
        <f>H36/H44</f>
        <v>17.647087663068657</v>
      </c>
      <c r="I43" s="11">
        <f>I36/(I37/10)</f>
        <v>17.511295218207337</v>
      </c>
    </row>
    <row r="44" spans="1:9" x14ac:dyDescent="0.25">
      <c r="A44" s="23" t="s">
        <v>99</v>
      </c>
      <c r="D44" s="24">
        <f>D37/10</f>
        <v>667898302.79999995</v>
      </c>
      <c r="E44" s="24">
        <f t="shared" ref="E44:G44" si="16">E37/10</f>
        <v>734688133</v>
      </c>
      <c r="F44" s="24">
        <f t="shared" si="16"/>
        <v>734688133</v>
      </c>
      <c r="G44" s="24">
        <f t="shared" si="16"/>
        <v>734688133</v>
      </c>
      <c r="H44" s="24">
        <f>H37/10</f>
        <v>771422539</v>
      </c>
      <c r="I44" s="24">
        <f>I37/10</f>
        <v>848564793</v>
      </c>
    </row>
    <row r="46" spans="1:9" x14ac:dyDescent="0.25">
      <c r="D46" s="2"/>
      <c r="E46" s="2"/>
      <c r="F46" s="2"/>
      <c r="G46" s="2"/>
      <c r="H46" s="2"/>
      <c r="I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I39" sqref="I39"/>
    </sheetView>
  </sheetViews>
  <sheetFormatPr defaultRowHeight="15" x14ac:dyDescent="0.25"/>
  <cols>
    <col min="1" max="1" width="53.42578125" bestFit="1" customWidth="1"/>
    <col min="2" max="3" width="5" style="8" bestFit="1" customWidth="1"/>
    <col min="4" max="4" width="15.42578125" style="8" customWidth="1"/>
    <col min="5" max="5" width="16" style="8" customWidth="1"/>
    <col min="6" max="6" width="15.140625" style="8" customWidth="1"/>
    <col min="7" max="8" width="15.28515625" style="8" bestFit="1" customWidth="1"/>
    <col min="9" max="9" width="13.85546875" bestFit="1" customWidth="1"/>
  </cols>
  <sheetData>
    <row r="1" spans="1:9" x14ac:dyDescent="0.25">
      <c r="A1" s="1" t="s">
        <v>63</v>
      </c>
      <c r="B1"/>
      <c r="C1"/>
      <c r="D1"/>
      <c r="E1"/>
      <c r="F1"/>
      <c r="G1"/>
      <c r="H1"/>
    </row>
    <row r="2" spans="1:9" x14ac:dyDescent="0.25">
      <c r="A2" s="1" t="s">
        <v>123</v>
      </c>
      <c r="B2"/>
      <c r="C2"/>
      <c r="D2"/>
      <c r="E2"/>
      <c r="F2"/>
      <c r="G2"/>
      <c r="H2"/>
    </row>
    <row r="3" spans="1:9" x14ac:dyDescent="0.25">
      <c r="A3" t="s">
        <v>0</v>
      </c>
      <c r="B3"/>
      <c r="C3"/>
      <c r="D3"/>
      <c r="E3"/>
      <c r="F3"/>
      <c r="G3"/>
      <c r="H3"/>
    </row>
    <row r="4" spans="1:9" x14ac:dyDescent="0.25">
      <c r="B4">
        <v>2011</v>
      </c>
      <c r="C4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 s="10">
        <v>2018</v>
      </c>
    </row>
    <row r="5" spans="1:9" x14ac:dyDescent="0.25">
      <c r="A5" s="23" t="s">
        <v>100</v>
      </c>
      <c r="B5" s="1"/>
      <c r="C5" s="1"/>
      <c r="D5" s="6">
        <f t="shared" ref="D5:I5" si="0">D6+SUM(D10:D12)</f>
        <v>5213786751</v>
      </c>
      <c r="E5" s="6">
        <f t="shared" si="0"/>
        <v>5216099178</v>
      </c>
      <c r="F5" s="6">
        <f t="shared" si="0"/>
        <v>5477442551</v>
      </c>
      <c r="G5" s="6">
        <f t="shared" si="0"/>
        <v>6273814442</v>
      </c>
      <c r="H5" s="6">
        <f t="shared" si="0"/>
        <v>7305812465</v>
      </c>
      <c r="I5" s="6">
        <f t="shared" si="0"/>
        <v>8617025530</v>
      </c>
    </row>
    <row r="6" spans="1:9" x14ac:dyDescent="0.25">
      <c r="A6" s="21" t="s">
        <v>101</v>
      </c>
      <c r="B6" s="6"/>
      <c r="C6" s="6"/>
      <c r="D6" s="6">
        <f t="shared" ref="D6:I6" si="1">D7-D8</f>
        <v>3038112338</v>
      </c>
      <c r="E6" s="6">
        <f t="shared" si="1"/>
        <v>3057928804</v>
      </c>
      <c r="F6" s="6">
        <f t="shared" si="1"/>
        <v>3687296249</v>
      </c>
      <c r="G6" s="6">
        <f t="shared" si="1"/>
        <v>4230921702</v>
      </c>
      <c r="H6" s="6">
        <f t="shared" si="1"/>
        <v>4623890289</v>
      </c>
      <c r="I6" s="6">
        <f t="shared" si="1"/>
        <v>5878851803</v>
      </c>
    </row>
    <row r="7" spans="1:9" x14ac:dyDescent="0.25">
      <c r="A7" t="s">
        <v>21</v>
      </c>
      <c r="B7" s="5"/>
      <c r="C7" s="5"/>
      <c r="D7" s="5">
        <v>13751274429</v>
      </c>
      <c r="E7" s="7">
        <v>11381134614</v>
      </c>
      <c r="F7" s="7">
        <v>10738893763</v>
      </c>
      <c r="G7" s="7">
        <v>11334017520</v>
      </c>
      <c r="H7" s="7">
        <v>13096852776</v>
      </c>
      <c r="I7" s="7">
        <v>17247610757</v>
      </c>
    </row>
    <row r="8" spans="1:9" x14ac:dyDescent="0.25">
      <c r="A8" t="s">
        <v>22</v>
      </c>
      <c r="B8" s="5"/>
      <c r="C8" s="5"/>
      <c r="D8" s="5">
        <v>10713162091</v>
      </c>
      <c r="E8" s="5">
        <v>8323205810</v>
      </c>
      <c r="F8" s="5">
        <v>7051597514</v>
      </c>
      <c r="G8" s="7">
        <v>7103095818</v>
      </c>
      <c r="H8" s="7">
        <v>8472962487</v>
      </c>
      <c r="I8" s="7">
        <v>11368758954</v>
      </c>
    </row>
    <row r="10" spans="1:9" x14ac:dyDescent="0.25">
      <c r="A10" t="s">
        <v>23</v>
      </c>
      <c r="B10" s="5"/>
      <c r="C10" s="5"/>
      <c r="D10" s="5">
        <v>313740419</v>
      </c>
      <c r="E10" s="7">
        <v>488101664</v>
      </c>
      <c r="F10" s="7">
        <v>244424333</v>
      </c>
      <c r="G10" s="7">
        <v>242461114</v>
      </c>
      <c r="H10" s="7">
        <v>340261100</v>
      </c>
      <c r="I10" s="7">
        <v>168179671</v>
      </c>
    </row>
    <row r="11" spans="1:9" x14ac:dyDescent="0.25">
      <c r="A11" t="s">
        <v>24</v>
      </c>
      <c r="B11" s="5"/>
      <c r="C11" s="5"/>
      <c r="D11" s="5">
        <v>1457069479</v>
      </c>
      <c r="E11" s="5">
        <v>1219384942</v>
      </c>
      <c r="F11" s="5">
        <v>1128139349</v>
      </c>
      <c r="G11" s="5">
        <v>1342881837</v>
      </c>
      <c r="H11" s="5">
        <v>1819506815</v>
      </c>
      <c r="I11" s="7">
        <v>1962408286</v>
      </c>
    </row>
    <row r="12" spans="1:9" x14ac:dyDescent="0.25">
      <c r="A12" t="s">
        <v>25</v>
      </c>
      <c r="B12" s="5"/>
      <c r="C12" s="5"/>
      <c r="D12" s="5">
        <v>404864515</v>
      </c>
      <c r="E12" s="5">
        <v>450683768</v>
      </c>
      <c r="F12" s="5">
        <v>417582620</v>
      </c>
      <c r="G12" s="5">
        <v>457549789</v>
      </c>
      <c r="H12" s="5">
        <v>522154261</v>
      </c>
      <c r="I12" s="7">
        <v>607585770</v>
      </c>
    </row>
    <row r="13" spans="1:9" x14ac:dyDescent="0.25">
      <c r="A13" s="23" t="s">
        <v>102</v>
      </c>
      <c r="D13" s="6">
        <f t="shared" ref="D13:I13" si="2">SUM(D14:D26)</f>
        <v>2428019057</v>
      </c>
      <c r="E13" s="6">
        <f t="shared" si="2"/>
        <v>2761109255</v>
      </c>
      <c r="F13" s="6">
        <f t="shared" si="2"/>
        <v>2857725069</v>
      </c>
      <c r="G13" s="6">
        <f t="shared" si="2"/>
        <v>3148388263</v>
      </c>
      <c r="H13" s="6">
        <f t="shared" si="2"/>
        <v>3723970014</v>
      </c>
      <c r="I13" s="6">
        <f t="shared" si="2"/>
        <v>4241300309</v>
      </c>
    </row>
    <row r="14" spans="1:9" x14ac:dyDescent="0.25">
      <c r="A14" t="s">
        <v>26</v>
      </c>
      <c r="B14" s="5"/>
      <c r="C14" s="5"/>
      <c r="D14" s="5">
        <v>1456425887</v>
      </c>
      <c r="E14" s="5">
        <v>1717439014</v>
      </c>
      <c r="F14" s="5">
        <v>1780765175</v>
      </c>
      <c r="G14" s="5">
        <v>1926661314</v>
      </c>
      <c r="H14" s="5">
        <v>2261600628</v>
      </c>
      <c r="I14" s="7">
        <v>2694894981</v>
      </c>
    </row>
    <row r="15" spans="1:9" x14ac:dyDescent="0.25">
      <c r="A15" t="s">
        <v>27</v>
      </c>
      <c r="B15" s="5"/>
      <c r="C15" s="5"/>
      <c r="D15" s="5">
        <v>336636533</v>
      </c>
      <c r="E15" s="5">
        <v>355675567</v>
      </c>
      <c r="F15" s="5">
        <v>387774764</v>
      </c>
      <c r="G15" s="5">
        <v>438994609</v>
      </c>
      <c r="H15" s="5">
        <v>471706816</v>
      </c>
      <c r="I15" s="7">
        <v>479324582</v>
      </c>
    </row>
    <row r="16" spans="1:9" x14ac:dyDescent="0.25">
      <c r="A16" t="s">
        <v>28</v>
      </c>
      <c r="B16" s="5"/>
      <c r="C16" s="5"/>
      <c r="D16" s="5">
        <v>1012930</v>
      </c>
      <c r="E16" s="5">
        <v>2851293</v>
      </c>
      <c r="F16" s="5">
        <v>2156033</v>
      </c>
      <c r="G16" s="5">
        <v>1052709</v>
      </c>
      <c r="H16" s="5">
        <v>1447687</v>
      </c>
      <c r="I16" s="7">
        <v>1495946</v>
      </c>
    </row>
    <row r="17" spans="1:9" x14ac:dyDescent="0.25">
      <c r="A17" t="s">
        <v>29</v>
      </c>
      <c r="B17" s="5"/>
      <c r="C17" s="5"/>
      <c r="D17" s="5">
        <v>31728080</v>
      </c>
      <c r="E17" s="5">
        <v>43287633</v>
      </c>
      <c r="F17" s="5">
        <v>38280606</v>
      </c>
      <c r="G17" s="5">
        <v>37365945</v>
      </c>
      <c r="H17" s="5">
        <v>41123776</v>
      </c>
      <c r="I17" s="7">
        <v>44847904</v>
      </c>
    </row>
    <row r="18" spans="1:9" x14ac:dyDescent="0.25">
      <c r="A18" t="s">
        <v>30</v>
      </c>
      <c r="B18" s="5"/>
      <c r="C18" s="5"/>
      <c r="D18" s="5">
        <v>65884788</v>
      </c>
      <c r="E18" s="5">
        <v>61113459</v>
      </c>
      <c r="F18" s="5">
        <v>67154097</v>
      </c>
      <c r="G18" s="5">
        <v>80268567</v>
      </c>
      <c r="H18" s="5">
        <v>85955155</v>
      </c>
      <c r="I18" s="7">
        <v>105568088</v>
      </c>
    </row>
    <row r="19" spans="1:9" x14ac:dyDescent="0.25">
      <c r="A19" t="s">
        <v>60</v>
      </c>
      <c r="B19" s="5"/>
      <c r="C19" s="5"/>
      <c r="D19" s="5">
        <v>14755500</v>
      </c>
      <c r="E19" s="5">
        <v>11467325</v>
      </c>
      <c r="F19" s="5">
        <v>13260000</v>
      </c>
      <c r="G19" s="5">
        <v>13430500</v>
      </c>
      <c r="H19" s="5">
        <v>14217000</v>
      </c>
      <c r="I19" s="7">
        <v>15974100</v>
      </c>
    </row>
    <row r="20" spans="1:9" x14ac:dyDescent="0.25">
      <c r="A20" t="s">
        <v>31</v>
      </c>
      <c r="B20" s="5"/>
      <c r="C20" s="5"/>
      <c r="D20" s="5">
        <v>6314074</v>
      </c>
      <c r="E20" s="5">
        <v>6378714</v>
      </c>
      <c r="F20" s="5">
        <v>5997441</v>
      </c>
      <c r="G20" s="5">
        <v>6259712</v>
      </c>
      <c r="H20" s="5">
        <v>7287728</v>
      </c>
      <c r="I20" s="7">
        <v>6229915</v>
      </c>
    </row>
    <row r="21" spans="1:9" x14ac:dyDescent="0.25">
      <c r="A21" t="s">
        <v>32</v>
      </c>
      <c r="B21" s="5"/>
      <c r="C21" s="5"/>
      <c r="D21" s="5">
        <v>459581</v>
      </c>
      <c r="E21" s="5">
        <v>208936</v>
      </c>
      <c r="F21" s="5">
        <v>462957</v>
      </c>
      <c r="G21" s="5">
        <v>559816</v>
      </c>
      <c r="H21" s="5">
        <v>830543</v>
      </c>
      <c r="I21" s="7">
        <v>518180</v>
      </c>
    </row>
    <row r="22" spans="1:9" x14ac:dyDescent="0.25">
      <c r="A22" t="s">
        <v>33</v>
      </c>
      <c r="B22" s="5"/>
      <c r="C22" s="5"/>
      <c r="D22" s="5">
        <v>375000</v>
      </c>
      <c r="E22" s="5">
        <v>380000</v>
      </c>
      <c r="F22" s="5">
        <v>439500</v>
      </c>
      <c r="G22" s="5">
        <v>639500</v>
      </c>
      <c r="H22" s="5">
        <v>489500</v>
      </c>
      <c r="I22" s="7">
        <v>535250</v>
      </c>
    </row>
    <row r="23" spans="1:9" x14ac:dyDescent="0.25">
      <c r="A23" t="s">
        <v>61</v>
      </c>
      <c r="B23" s="5"/>
      <c r="C23" s="5"/>
      <c r="D23" s="5"/>
      <c r="E23" s="5"/>
      <c r="F23" s="5"/>
      <c r="G23" s="5"/>
      <c r="H23" s="5"/>
    </row>
    <row r="24" spans="1:9" x14ac:dyDescent="0.25">
      <c r="A24" t="s">
        <v>34</v>
      </c>
      <c r="B24" s="5"/>
      <c r="C24" s="5"/>
      <c r="D24" s="5">
        <v>141764085</v>
      </c>
      <c r="E24" s="5">
        <v>147548902</v>
      </c>
      <c r="F24" s="5">
        <v>144820044</v>
      </c>
      <c r="G24" s="5">
        <v>145424652</v>
      </c>
      <c r="H24" s="5">
        <v>158135282</v>
      </c>
      <c r="I24" s="7">
        <v>203967846</v>
      </c>
    </row>
    <row r="25" spans="1:9" x14ac:dyDescent="0.25">
      <c r="A25" t="s">
        <v>35</v>
      </c>
      <c r="B25" s="5"/>
      <c r="C25" s="5"/>
      <c r="D25" s="5">
        <v>76557351</v>
      </c>
      <c r="E25" s="5">
        <v>92993590</v>
      </c>
      <c r="F25" s="5">
        <v>93316700</v>
      </c>
      <c r="G25" s="5">
        <v>101969969</v>
      </c>
      <c r="H25" s="5">
        <v>113717689</v>
      </c>
      <c r="I25" s="7">
        <v>124669104</v>
      </c>
    </row>
    <row r="26" spans="1:9" x14ac:dyDescent="0.25">
      <c r="A26" t="s">
        <v>36</v>
      </c>
      <c r="B26" s="5"/>
      <c r="C26" s="5"/>
      <c r="D26" s="5">
        <v>296105248</v>
      </c>
      <c r="E26" s="5">
        <v>321764822</v>
      </c>
      <c r="F26" s="5">
        <v>323297752</v>
      </c>
      <c r="G26" s="5">
        <v>395760970</v>
      </c>
      <c r="H26" s="5">
        <v>567458210</v>
      </c>
      <c r="I26" s="7">
        <v>563274413</v>
      </c>
    </row>
    <row r="27" spans="1:9" x14ac:dyDescent="0.25">
      <c r="A27" s="23" t="s">
        <v>103</v>
      </c>
      <c r="B27" s="6"/>
      <c r="C27" s="6"/>
      <c r="D27" s="6">
        <f t="shared" ref="D27:I27" si="3">D5-D13</f>
        <v>2785767694</v>
      </c>
      <c r="E27" s="6">
        <f t="shared" si="3"/>
        <v>2454989923</v>
      </c>
      <c r="F27" s="6">
        <f t="shared" si="3"/>
        <v>2619717482</v>
      </c>
      <c r="G27" s="6">
        <f t="shared" si="3"/>
        <v>3125426179</v>
      </c>
      <c r="H27" s="6">
        <f t="shared" si="3"/>
        <v>3581842451</v>
      </c>
      <c r="I27" s="6">
        <f t="shared" si="3"/>
        <v>4375725221</v>
      </c>
    </row>
    <row r="28" spans="1:9" x14ac:dyDescent="0.25">
      <c r="A28" s="19" t="s">
        <v>104</v>
      </c>
      <c r="B28" s="6"/>
      <c r="C28" s="6"/>
      <c r="D28" s="6">
        <f t="shared" ref="D28:I28" si="4">SUM(D29:D33)</f>
        <v>379000000</v>
      </c>
      <c r="E28" s="6">
        <f t="shared" si="4"/>
        <v>1641500000</v>
      </c>
      <c r="F28" s="6">
        <f t="shared" si="4"/>
        <v>766290232</v>
      </c>
      <c r="G28" s="6">
        <f t="shared" si="4"/>
        <v>673126000</v>
      </c>
      <c r="H28" s="6">
        <f t="shared" si="4"/>
        <v>1249400000</v>
      </c>
      <c r="I28" s="6">
        <f t="shared" si="4"/>
        <v>1410860000</v>
      </c>
    </row>
    <row r="29" spans="1:9" x14ac:dyDescent="0.25">
      <c r="A29" t="s">
        <v>64</v>
      </c>
      <c r="B29" s="5"/>
      <c r="C29" s="5"/>
      <c r="D29" s="5">
        <v>174060000</v>
      </c>
      <c r="E29" s="5">
        <v>1525000000</v>
      </c>
      <c r="F29" s="5">
        <v>320913336</v>
      </c>
      <c r="G29" s="5">
        <v>356500000</v>
      </c>
      <c r="H29" s="5">
        <v>664800000</v>
      </c>
      <c r="I29" s="7">
        <v>1114600000</v>
      </c>
    </row>
    <row r="30" spans="1:9" x14ac:dyDescent="0.25">
      <c r="A30" t="s">
        <v>65</v>
      </c>
      <c r="B30" s="5"/>
      <c r="C30" s="5"/>
      <c r="D30" s="5">
        <v>68000000</v>
      </c>
      <c r="E30" s="5">
        <v>84000000</v>
      </c>
      <c r="F30" s="5">
        <v>257177896</v>
      </c>
      <c r="G30" s="5">
        <v>115200000</v>
      </c>
      <c r="H30" s="5">
        <v>269700000</v>
      </c>
      <c r="I30" s="7">
        <v>209500000</v>
      </c>
    </row>
    <row r="31" spans="1:9" x14ac:dyDescent="0.25">
      <c r="A31" t="s">
        <v>66</v>
      </c>
      <c r="B31" s="5"/>
      <c r="C31" s="5"/>
      <c r="D31" s="5">
        <v>64340000</v>
      </c>
      <c r="E31" s="5">
        <v>0</v>
      </c>
      <c r="F31" s="5">
        <v>31060000</v>
      </c>
      <c r="G31" s="5">
        <v>197900000</v>
      </c>
      <c r="H31" s="5">
        <v>259000000</v>
      </c>
    </row>
    <row r="32" spans="1:9" x14ac:dyDescent="0.25">
      <c r="A32" t="s">
        <v>37</v>
      </c>
      <c r="B32" s="5"/>
      <c r="C32" s="5"/>
      <c r="D32" s="5">
        <v>72000000</v>
      </c>
      <c r="E32" s="5">
        <v>32500000</v>
      </c>
      <c r="F32" s="5">
        <v>152000000</v>
      </c>
      <c r="G32" s="5">
        <v>0</v>
      </c>
      <c r="H32" s="5">
        <v>37400000</v>
      </c>
      <c r="I32" s="5">
        <v>86760000</v>
      </c>
    </row>
    <row r="33" spans="1:9" x14ac:dyDescent="0.25">
      <c r="A33" t="s">
        <v>38</v>
      </c>
      <c r="C33" s="5"/>
      <c r="D33" s="5">
        <v>600000</v>
      </c>
      <c r="E33" s="5">
        <v>0</v>
      </c>
      <c r="F33" s="5">
        <v>5139000</v>
      </c>
      <c r="G33" s="5">
        <v>3526000</v>
      </c>
      <c r="H33" s="5">
        <v>18500000</v>
      </c>
    </row>
    <row r="34" spans="1:9" x14ac:dyDescent="0.25">
      <c r="A34" s="23" t="s">
        <v>105</v>
      </c>
      <c r="B34" s="6"/>
      <c r="C34" s="6"/>
      <c r="D34" s="6">
        <f t="shared" ref="D34:I34" si="5">D27-D28</f>
        <v>2406767694</v>
      </c>
      <c r="E34" s="6">
        <f t="shared" si="5"/>
        <v>813489923</v>
      </c>
      <c r="F34" s="6">
        <f t="shared" si="5"/>
        <v>1853427250</v>
      </c>
      <c r="G34" s="6">
        <f t="shared" si="5"/>
        <v>2452300179</v>
      </c>
      <c r="H34" s="6">
        <f t="shared" si="5"/>
        <v>2332442451</v>
      </c>
      <c r="I34" s="6">
        <f t="shared" si="5"/>
        <v>2964865221</v>
      </c>
    </row>
    <row r="35" spans="1:9" x14ac:dyDescent="0.25">
      <c r="A35" s="25" t="s">
        <v>106</v>
      </c>
      <c r="B35" s="9"/>
      <c r="C35" s="9"/>
      <c r="D35" s="6">
        <f>SUM(D36:D37)</f>
        <v>1100847891</v>
      </c>
      <c r="E35" s="6">
        <f t="shared" ref="E35:I35" si="6">SUM(E36:E37)</f>
        <v>65169409</v>
      </c>
      <c r="F35" s="6">
        <f t="shared" si="6"/>
        <v>531588270</v>
      </c>
      <c r="G35" s="6">
        <f t="shared" si="6"/>
        <v>783118357</v>
      </c>
      <c r="H35" s="6">
        <f t="shared" si="6"/>
        <v>965408006</v>
      </c>
      <c r="I35" s="6">
        <f t="shared" si="6"/>
        <v>1716393679</v>
      </c>
    </row>
    <row r="36" spans="1:9" x14ac:dyDescent="0.25">
      <c r="A36" t="s">
        <v>39</v>
      </c>
      <c r="B36" s="5"/>
      <c r="C36" s="5"/>
      <c r="D36" s="5">
        <v>1089318749</v>
      </c>
      <c r="E36" s="5">
        <v>85200194</v>
      </c>
      <c r="F36" s="5">
        <v>545081276</v>
      </c>
      <c r="G36" s="5">
        <v>791864614</v>
      </c>
      <c r="H36" s="5">
        <v>922873710</v>
      </c>
      <c r="I36" s="5">
        <v>1712957586</v>
      </c>
    </row>
    <row r="37" spans="1:9" x14ac:dyDescent="0.25">
      <c r="A37" t="s">
        <v>40</v>
      </c>
      <c r="B37" s="5"/>
      <c r="C37" s="5"/>
      <c r="D37" s="5">
        <v>11529142</v>
      </c>
      <c r="E37" s="5">
        <v>-20030785</v>
      </c>
      <c r="F37" s="5">
        <v>-13493006</v>
      </c>
      <c r="G37" s="5">
        <v>-8746257</v>
      </c>
      <c r="H37" s="5">
        <v>42534296</v>
      </c>
      <c r="I37" s="5">
        <v>3436093</v>
      </c>
    </row>
    <row r="38" spans="1:9" x14ac:dyDescent="0.25">
      <c r="A38" s="23" t="s">
        <v>107</v>
      </c>
      <c r="B38" s="6"/>
      <c r="C38" s="6"/>
      <c r="D38" s="6">
        <f>D34-D35</f>
        <v>1305919803</v>
      </c>
      <c r="E38" s="6">
        <f t="shared" ref="E38:I38" si="7">E34-E35</f>
        <v>748320514</v>
      </c>
      <c r="F38" s="6">
        <f t="shared" si="7"/>
        <v>1321838980</v>
      </c>
      <c r="G38" s="6">
        <f t="shared" si="7"/>
        <v>1669181822</v>
      </c>
      <c r="H38" s="6">
        <f t="shared" si="7"/>
        <v>1367034445</v>
      </c>
      <c r="I38" s="6">
        <f t="shared" si="7"/>
        <v>1248471542</v>
      </c>
    </row>
    <row r="39" spans="1:9" x14ac:dyDescent="0.25">
      <c r="A39" s="25" t="s">
        <v>108</v>
      </c>
      <c r="D39" s="12">
        <v>1.9552674374605403</v>
      </c>
      <c r="E39" s="12">
        <v>1.0185553303336126</v>
      </c>
      <c r="F39" s="12">
        <v>1.7991837905458588</v>
      </c>
      <c r="G39" s="12">
        <v>2.2719596874174637</v>
      </c>
      <c r="H39" s="12">
        <v>1.7720955467182689</v>
      </c>
      <c r="I39" s="12">
        <f>I38/('1'!I37/10)</f>
        <v>1.4712742648515704</v>
      </c>
    </row>
    <row r="40" spans="1:9" x14ac:dyDescent="0.25">
      <c r="A40" s="25" t="s">
        <v>109</v>
      </c>
      <c r="B40" s="9"/>
      <c r="C40" s="9"/>
      <c r="D40" s="26">
        <v>667898302.79999995</v>
      </c>
      <c r="E40" s="26">
        <v>734688133</v>
      </c>
      <c r="F40" s="26">
        <v>734688133</v>
      </c>
      <c r="G40" s="26">
        <v>734688133</v>
      </c>
      <c r="H40" s="26">
        <v>771422539</v>
      </c>
      <c r="I40" s="26">
        <f>'1'!I37/10</f>
        <v>848564793</v>
      </c>
    </row>
    <row r="42" spans="1:9" x14ac:dyDescent="0.25">
      <c r="G42" s="5"/>
      <c r="H4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pane xSplit="1" ySplit="4" topLeftCell="H41" activePane="bottomRight" state="frozen"/>
      <selection pane="topRight" activeCell="B1" sqref="B1"/>
      <selection pane="bottomLeft" activeCell="A6" sqref="A6"/>
      <selection pane="bottomRight" activeCell="I47" sqref="I47"/>
    </sheetView>
  </sheetViews>
  <sheetFormatPr defaultRowHeight="15" x14ac:dyDescent="0.25"/>
  <cols>
    <col min="1" max="1" width="60.7109375" customWidth="1"/>
    <col min="2" max="3" width="5" bestFit="1" customWidth="1"/>
    <col min="4" max="4" width="16" customWidth="1"/>
    <col min="5" max="5" width="15.7109375" customWidth="1"/>
    <col min="6" max="6" width="15.140625" customWidth="1"/>
    <col min="7" max="8" width="15.28515625" bestFit="1" customWidth="1"/>
    <col min="9" max="9" width="14.5703125" bestFit="1" customWidth="1"/>
  </cols>
  <sheetData>
    <row r="1" spans="1:9" x14ac:dyDescent="0.25">
      <c r="A1" s="1" t="s">
        <v>63</v>
      </c>
    </row>
    <row r="2" spans="1:9" x14ac:dyDescent="0.25">
      <c r="A2" s="1" t="s">
        <v>124</v>
      </c>
    </row>
    <row r="3" spans="1:9" x14ac:dyDescent="0.25">
      <c r="A3" t="s">
        <v>0</v>
      </c>
    </row>
    <row r="4" spans="1:9" x14ac:dyDescent="0.25">
      <c r="B4">
        <v>2011</v>
      </c>
      <c r="C4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 s="10">
        <v>2018</v>
      </c>
    </row>
    <row r="5" spans="1:9" x14ac:dyDescent="0.25">
      <c r="A5" s="23" t="s">
        <v>110</v>
      </c>
      <c r="D5" s="4">
        <f t="shared" ref="D5:I5" si="0">D6+D17</f>
        <v>6767377295</v>
      </c>
      <c r="E5" s="4">
        <f t="shared" si="0"/>
        <v>2713556992</v>
      </c>
      <c r="F5" s="4">
        <f t="shared" si="0"/>
        <v>-5330834175</v>
      </c>
      <c r="G5" s="4">
        <f t="shared" si="0"/>
        <v>3945878513</v>
      </c>
      <c r="H5" s="4">
        <f t="shared" si="0"/>
        <v>2118866689</v>
      </c>
      <c r="I5" s="4">
        <f t="shared" si="0"/>
        <v>-2721748603</v>
      </c>
    </row>
    <row r="6" spans="1:9" x14ac:dyDescent="0.25">
      <c r="A6" s="19" t="s">
        <v>111</v>
      </c>
      <c r="D6" s="4">
        <f t="shared" ref="D6:I6" si="1">SUM(D7:D16)</f>
        <v>1156925871</v>
      </c>
      <c r="E6" s="4">
        <f t="shared" si="1"/>
        <v>1026372275</v>
      </c>
      <c r="F6" s="4">
        <f t="shared" si="1"/>
        <v>1922811211</v>
      </c>
      <c r="G6" s="4">
        <f t="shared" si="1"/>
        <v>2464210754</v>
      </c>
      <c r="H6" s="4">
        <f t="shared" si="1"/>
        <v>2893855810</v>
      </c>
      <c r="I6" s="4">
        <f t="shared" si="1"/>
        <v>3801273415</v>
      </c>
    </row>
    <row r="7" spans="1:9" x14ac:dyDescent="0.25">
      <c r="A7" t="s">
        <v>21</v>
      </c>
      <c r="B7" s="2"/>
      <c r="C7" s="2"/>
      <c r="D7" s="2">
        <v>14412106280</v>
      </c>
      <c r="E7" s="2">
        <v>12104390294</v>
      </c>
      <c r="F7" s="2">
        <v>11183486832</v>
      </c>
      <c r="G7" s="2">
        <v>11670404910</v>
      </c>
      <c r="H7" s="2">
        <v>13466681750</v>
      </c>
      <c r="I7" s="2">
        <v>17462277290</v>
      </c>
    </row>
    <row r="8" spans="1:9" x14ac:dyDescent="0.25">
      <c r="A8" t="s">
        <v>22</v>
      </c>
      <c r="B8" s="2"/>
      <c r="C8" s="2"/>
      <c r="D8" s="2">
        <v>-11120245935</v>
      </c>
      <c r="E8" s="2">
        <v>-9177109946</v>
      </c>
      <c r="F8" s="2">
        <v>-7738200876</v>
      </c>
      <c r="G8" s="2">
        <v>-7429829009</v>
      </c>
      <c r="H8" s="2">
        <v>-8450003205</v>
      </c>
      <c r="I8" s="2">
        <v>-11081422859</v>
      </c>
    </row>
    <row r="9" spans="1:9" x14ac:dyDescent="0.25">
      <c r="A9" s="20" t="s">
        <v>41</v>
      </c>
      <c r="B9" s="2"/>
      <c r="C9" s="2"/>
      <c r="D9" s="2">
        <v>15449265</v>
      </c>
      <c r="E9" s="2">
        <v>34473949</v>
      </c>
      <c r="F9" s="2">
        <v>34108744</v>
      </c>
      <c r="G9" s="2">
        <v>62426658</v>
      </c>
      <c r="H9" s="2">
        <v>57924937</v>
      </c>
      <c r="I9" s="2">
        <v>44871643</v>
      </c>
    </row>
    <row r="10" spans="1:9" x14ac:dyDescent="0.25">
      <c r="A10" t="s">
        <v>42</v>
      </c>
      <c r="B10" s="2"/>
      <c r="C10" s="2"/>
      <c r="D10" s="2">
        <v>1457069479</v>
      </c>
      <c r="E10" s="2">
        <v>1219384942</v>
      </c>
      <c r="F10" s="2">
        <v>1128139349</v>
      </c>
      <c r="G10" s="2">
        <v>1342881837</v>
      </c>
      <c r="H10" s="2">
        <v>1819506815</v>
      </c>
      <c r="I10" s="2">
        <v>1962408286</v>
      </c>
    </row>
    <row r="11" spans="1:9" x14ac:dyDescent="0.25">
      <c r="A11" t="s">
        <v>43</v>
      </c>
      <c r="B11" s="2"/>
      <c r="C11" s="2"/>
      <c r="D11" s="2"/>
      <c r="E11" s="2">
        <v>0</v>
      </c>
      <c r="F11" s="2">
        <v>231201927</v>
      </c>
      <c r="G11" s="2">
        <v>22583982</v>
      </c>
      <c r="H11" s="2">
        <v>18605000</v>
      </c>
      <c r="I11" s="2">
        <v>10373603</v>
      </c>
    </row>
    <row r="12" spans="1:9" x14ac:dyDescent="0.25">
      <c r="A12" t="s">
        <v>44</v>
      </c>
      <c r="B12" s="2"/>
      <c r="C12" s="2"/>
      <c r="D12" s="2">
        <v>-1471181387</v>
      </c>
      <c r="E12" s="2">
        <v>-1728906339</v>
      </c>
      <c r="F12" s="2">
        <v>-1794025175</v>
      </c>
      <c r="G12" s="2">
        <v>-1940091814</v>
      </c>
      <c r="H12" s="2">
        <v>-2275817628</v>
      </c>
      <c r="I12" s="2">
        <v>-2710869081</v>
      </c>
    </row>
    <row r="13" spans="1:9" x14ac:dyDescent="0.25">
      <c r="A13" t="s">
        <v>45</v>
      </c>
      <c r="B13" s="2"/>
      <c r="C13" s="2"/>
      <c r="D13" s="2">
        <v>-65884788</v>
      </c>
      <c r="E13" s="2">
        <v>-61113459</v>
      </c>
      <c r="F13" s="2">
        <v>-67154097</v>
      </c>
      <c r="G13" s="2">
        <v>-80268567</v>
      </c>
      <c r="H13" s="2">
        <v>-85955155</v>
      </c>
      <c r="I13" s="2">
        <v>-105568088</v>
      </c>
    </row>
    <row r="14" spans="1:9" x14ac:dyDescent="0.25">
      <c r="A14" t="s">
        <v>46</v>
      </c>
      <c r="B14" s="2"/>
      <c r="C14" s="2"/>
      <c r="D14" s="2">
        <v>-1733272535</v>
      </c>
      <c r="E14" s="2">
        <v>-994041734</v>
      </c>
      <c r="F14" s="2">
        <v>-606240779</v>
      </c>
      <c r="G14" s="2">
        <v>-644006097</v>
      </c>
      <c r="H14" s="2">
        <v>-955522789</v>
      </c>
      <c r="I14" s="2">
        <v>-1146087585</v>
      </c>
    </row>
    <row r="15" spans="1:9" x14ac:dyDescent="0.25">
      <c r="A15" t="s">
        <v>47</v>
      </c>
      <c r="B15" s="2"/>
      <c r="C15" s="2"/>
      <c r="D15" s="2">
        <v>431111080</v>
      </c>
      <c r="E15" s="2">
        <v>471670464</v>
      </c>
      <c r="F15" s="2">
        <v>420282008</v>
      </c>
      <c r="G15" s="2">
        <v>459444812</v>
      </c>
      <c r="H15" s="2">
        <v>525868709</v>
      </c>
      <c r="I15" s="2">
        <v>609729021</v>
      </c>
    </row>
    <row r="16" spans="1:9" x14ac:dyDescent="0.25">
      <c r="A16" t="s">
        <v>48</v>
      </c>
      <c r="B16" s="2"/>
      <c r="C16" s="2"/>
      <c r="D16" s="2">
        <v>-768225588</v>
      </c>
      <c r="E16" s="2">
        <v>-842375896</v>
      </c>
      <c r="F16" s="2">
        <v>-868786722</v>
      </c>
      <c r="G16" s="2">
        <v>-999335958</v>
      </c>
      <c r="H16" s="2">
        <v>-1227432624</v>
      </c>
      <c r="I16" s="2">
        <v>-1244438815</v>
      </c>
    </row>
    <row r="17" spans="1:9" x14ac:dyDescent="0.25">
      <c r="A17" s="21" t="s">
        <v>112</v>
      </c>
      <c r="D17" s="4">
        <f t="shared" ref="D17:I17" si="2">SUM(D18:D25)</f>
        <v>5610451424</v>
      </c>
      <c r="E17" s="4">
        <f t="shared" si="2"/>
        <v>1687184717</v>
      </c>
      <c r="F17" s="4">
        <f t="shared" si="2"/>
        <v>-7253645386</v>
      </c>
      <c r="G17" s="4">
        <f t="shared" si="2"/>
        <v>1481667759</v>
      </c>
      <c r="H17" s="4">
        <f t="shared" si="2"/>
        <v>-774989121</v>
      </c>
      <c r="I17" s="4">
        <f t="shared" si="2"/>
        <v>-6523022018</v>
      </c>
    </row>
    <row r="18" spans="1:9" x14ac:dyDescent="0.25">
      <c r="A18" t="s">
        <v>67</v>
      </c>
      <c r="D18" s="2">
        <v>10224344095</v>
      </c>
      <c r="E18" s="2">
        <v>610639088</v>
      </c>
      <c r="F18" s="2">
        <v>-13932791988</v>
      </c>
      <c r="G18" s="2">
        <v>-27846228421</v>
      </c>
      <c r="H18" s="2">
        <v>-36457754995</v>
      </c>
      <c r="I18" s="2">
        <v>-26596995548</v>
      </c>
    </row>
    <row r="19" spans="1:9" x14ac:dyDescent="0.25">
      <c r="A19" t="s">
        <v>68</v>
      </c>
      <c r="D19" s="2">
        <v>-205472110</v>
      </c>
      <c r="E19" s="2">
        <v>-128189590</v>
      </c>
      <c r="F19" s="2">
        <v>-21819434</v>
      </c>
      <c r="G19" s="2">
        <v>-10738761</v>
      </c>
      <c r="H19" s="2">
        <v>837296311</v>
      </c>
      <c r="I19" s="2">
        <v>40873991</v>
      </c>
    </row>
    <row r="20" spans="1:9" x14ac:dyDescent="0.25">
      <c r="A20" t="s">
        <v>69</v>
      </c>
      <c r="D20" s="2">
        <v>0</v>
      </c>
      <c r="E20" s="2">
        <v>3548652210</v>
      </c>
      <c r="F20" s="2">
        <v>-4423856895</v>
      </c>
      <c r="G20" s="2">
        <v>796216405</v>
      </c>
      <c r="H20" s="2">
        <v>1200070950</v>
      </c>
      <c r="I20" s="2">
        <v>-4851585700</v>
      </c>
    </row>
    <row r="21" spans="1:9" x14ac:dyDescent="0.25">
      <c r="A21" t="s">
        <v>70</v>
      </c>
      <c r="B21" s="2"/>
      <c r="C21" s="2"/>
      <c r="D21" s="2">
        <v>124368430</v>
      </c>
      <c r="E21" s="2">
        <v>-272340720</v>
      </c>
      <c r="F21" s="2">
        <v>2897269895</v>
      </c>
      <c r="G21" s="2">
        <v>-1301116591</v>
      </c>
      <c r="H21" s="2">
        <v>-1351082714</v>
      </c>
      <c r="I21" s="2">
        <v>68090000</v>
      </c>
    </row>
    <row r="22" spans="1:9" x14ac:dyDescent="0.25">
      <c r="A22" t="s">
        <v>71</v>
      </c>
      <c r="B22" s="2"/>
      <c r="C22" s="2"/>
      <c r="D22" s="2">
        <v>0</v>
      </c>
      <c r="E22" s="2">
        <v>-5478151951</v>
      </c>
      <c r="F22" s="2">
        <v>-200936623</v>
      </c>
      <c r="G22" s="2">
        <v>13348968035</v>
      </c>
      <c r="H22" s="2">
        <v>12936808831</v>
      </c>
      <c r="I22" s="2">
        <v>-5911086464</v>
      </c>
    </row>
    <row r="23" spans="1:9" x14ac:dyDescent="0.25">
      <c r="A23" t="s">
        <v>72</v>
      </c>
      <c r="C23" s="2"/>
      <c r="D23" s="2">
        <v>-5350398310</v>
      </c>
      <c r="E23" s="2">
        <v>2574896897</v>
      </c>
      <c r="F23" s="2">
        <v>7766197143</v>
      </c>
      <c r="G23" s="2">
        <v>16228090481</v>
      </c>
      <c r="H23" s="2">
        <v>22306381510</v>
      </c>
      <c r="I23" s="2">
        <v>30102493245</v>
      </c>
    </row>
    <row r="24" spans="1:9" x14ac:dyDescent="0.25">
      <c r="A24" t="s">
        <v>73</v>
      </c>
      <c r="B24" s="2"/>
      <c r="C24" s="2"/>
      <c r="D24" s="2">
        <v>394584067</v>
      </c>
      <c r="E24" s="2">
        <v>333407797</v>
      </c>
      <c r="F24" s="2">
        <v>245607243</v>
      </c>
      <c r="G24" s="2">
        <v>-19963183</v>
      </c>
      <c r="H24" s="2">
        <v>-172989703</v>
      </c>
      <c r="I24" s="2">
        <v>478813628</v>
      </c>
    </row>
    <row r="25" spans="1:9" x14ac:dyDescent="0.25">
      <c r="A25" t="s">
        <v>74</v>
      </c>
      <c r="B25" s="2"/>
      <c r="C25" s="2"/>
      <c r="D25" s="2">
        <v>423025252</v>
      </c>
      <c r="E25" s="2">
        <v>498270986</v>
      </c>
      <c r="F25" s="2">
        <v>416685273</v>
      </c>
      <c r="G25" s="2">
        <v>286439794</v>
      </c>
      <c r="H25" s="2">
        <v>-73719311</v>
      </c>
      <c r="I25" s="2">
        <v>146374830</v>
      </c>
    </row>
    <row r="27" spans="1:9" x14ac:dyDescent="0.25">
      <c r="A27" s="23" t="s">
        <v>113</v>
      </c>
      <c r="D27" s="4">
        <f t="shared" ref="D27:I27" si="3">SUM(D28:D34)</f>
        <v>-2502545465</v>
      </c>
      <c r="E27" s="4">
        <f t="shared" si="3"/>
        <v>-320364378</v>
      </c>
      <c r="F27" s="4">
        <f t="shared" si="3"/>
        <v>693349942</v>
      </c>
      <c r="G27" s="4">
        <f t="shared" si="3"/>
        <v>-1748486629</v>
      </c>
      <c r="H27" s="4">
        <f t="shared" si="3"/>
        <v>-3163418413</v>
      </c>
      <c r="I27" s="4">
        <f t="shared" si="3"/>
        <v>-2145517477</v>
      </c>
    </row>
    <row r="28" spans="1:9" x14ac:dyDescent="0.25">
      <c r="A28" t="s">
        <v>49</v>
      </c>
      <c r="C28" s="2"/>
      <c r="D28" s="2">
        <v>1860360630</v>
      </c>
      <c r="E28" s="2">
        <v>1860263779</v>
      </c>
      <c r="F28" s="2">
        <v>1848951517</v>
      </c>
      <c r="G28" s="2">
        <v>989951210</v>
      </c>
      <c r="H28" s="2">
        <v>1998232027</v>
      </c>
      <c r="I28" s="2">
        <v>217882266</v>
      </c>
    </row>
    <row r="29" spans="1:9" x14ac:dyDescent="0.25">
      <c r="A29" t="s">
        <v>62</v>
      </c>
      <c r="B29" s="2"/>
      <c r="C29" s="2"/>
      <c r="D29" s="2">
        <v>-4183972763</v>
      </c>
      <c r="E29" s="2">
        <v>-1845534624</v>
      </c>
      <c r="F29" s="2">
        <v>-893728250</v>
      </c>
      <c r="G29" s="2">
        <v>-2477177329</v>
      </c>
      <c r="H29" s="2">
        <v>-4493125853</v>
      </c>
      <c r="I29" s="2">
        <v>-2137037164</v>
      </c>
    </row>
    <row r="30" spans="1:9" x14ac:dyDescent="0.25">
      <c r="A30" t="s">
        <v>50</v>
      </c>
      <c r="D30">
        <v>0</v>
      </c>
      <c r="E30" s="2">
        <v>0</v>
      </c>
      <c r="F30" s="2">
        <v>0</v>
      </c>
      <c r="G30" s="2">
        <v>0</v>
      </c>
      <c r="H30" s="2">
        <v>0</v>
      </c>
    </row>
    <row r="31" spans="1:9" x14ac:dyDescent="0.25">
      <c r="A31" t="s">
        <v>51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9" x14ac:dyDescent="0.25">
      <c r="A32" t="s">
        <v>77</v>
      </c>
      <c r="D32" s="2">
        <v>1164999</v>
      </c>
      <c r="E32" s="2">
        <v>1584483</v>
      </c>
      <c r="F32" s="2">
        <v>5360527</v>
      </c>
      <c r="G32" s="2">
        <v>2321270</v>
      </c>
      <c r="H32" s="2">
        <v>594784543</v>
      </c>
      <c r="I32" s="2">
        <v>315475220</v>
      </c>
    </row>
    <row r="33" spans="1:11" x14ac:dyDescent="0.25">
      <c r="A33" t="s">
        <v>52</v>
      </c>
      <c r="B33" s="2"/>
      <c r="C33" s="2"/>
      <c r="D33" s="2">
        <v>-180098331</v>
      </c>
      <c r="E33" s="2">
        <v>-336678016</v>
      </c>
      <c r="F33" s="2">
        <v>-267233852</v>
      </c>
      <c r="G33" s="2">
        <v>-263581780</v>
      </c>
      <c r="H33" s="2">
        <v>-1263309130</v>
      </c>
      <c r="I33" s="2">
        <v>-541837799</v>
      </c>
    </row>
    <row r="34" spans="1:11" x14ac:dyDescent="0.25">
      <c r="A34" t="s">
        <v>53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6" spans="1:11" x14ac:dyDescent="0.25">
      <c r="A36" s="23" t="s">
        <v>114</v>
      </c>
      <c r="D36" s="4">
        <f t="shared" ref="D36:I36" si="4">SUM(D37:D41)</f>
        <v>-4658800000</v>
      </c>
      <c r="E36" s="4">
        <f t="shared" si="4"/>
        <v>0</v>
      </c>
      <c r="F36" s="4">
        <f t="shared" si="4"/>
        <v>-734688133</v>
      </c>
      <c r="G36" s="4">
        <f t="shared" si="4"/>
        <v>-955094573</v>
      </c>
      <c r="H36" s="4">
        <f t="shared" si="4"/>
        <v>3254061867</v>
      </c>
      <c r="I36" s="4">
        <f t="shared" si="4"/>
        <v>5977500000</v>
      </c>
    </row>
    <row r="37" spans="1:11" x14ac:dyDescent="0.25">
      <c r="A37" t="s">
        <v>54</v>
      </c>
      <c r="D37" s="2">
        <v>-4658800000</v>
      </c>
      <c r="E37" s="2">
        <v>0</v>
      </c>
      <c r="F37" s="2">
        <v>0</v>
      </c>
      <c r="G37" s="2">
        <v>0</v>
      </c>
      <c r="H37" s="2">
        <v>0</v>
      </c>
    </row>
    <row r="38" spans="1:11" x14ac:dyDescent="0.25">
      <c r="A38" t="s">
        <v>57</v>
      </c>
      <c r="D38">
        <v>0</v>
      </c>
      <c r="E38" s="2">
        <v>0</v>
      </c>
      <c r="F38" s="2">
        <v>0</v>
      </c>
      <c r="G38">
        <v>0</v>
      </c>
      <c r="H38" s="2">
        <v>4000000000</v>
      </c>
      <c r="I38" s="2">
        <v>6000000000</v>
      </c>
    </row>
    <row r="39" spans="1:11" x14ac:dyDescent="0.25">
      <c r="A39" t="s">
        <v>75</v>
      </c>
      <c r="B39" s="2"/>
      <c r="D39">
        <v>0</v>
      </c>
      <c r="E39" s="2">
        <v>0</v>
      </c>
      <c r="F39" s="2">
        <v>0</v>
      </c>
      <c r="G39">
        <v>0</v>
      </c>
      <c r="H39">
        <v>0</v>
      </c>
    </row>
    <row r="40" spans="1:11" x14ac:dyDescent="0.25">
      <c r="A40" t="s">
        <v>76</v>
      </c>
      <c r="B40" s="2"/>
      <c r="D40">
        <v>0</v>
      </c>
      <c r="E40" s="2">
        <v>0</v>
      </c>
      <c r="F40" s="2">
        <v>0</v>
      </c>
      <c r="G40">
        <v>0</v>
      </c>
      <c r="H40">
        <v>0</v>
      </c>
    </row>
    <row r="41" spans="1:11" x14ac:dyDescent="0.25">
      <c r="A41" t="s">
        <v>55</v>
      </c>
      <c r="C41" s="2"/>
      <c r="D41" s="2">
        <v>0</v>
      </c>
      <c r="E41" s="2">
        <v>0</v>
      </c>
      <c r="F41" s="2">
        <v>-734688133</v>
      </c>
      <c r="G41" s="2">
        <v>-955094573</v>
      </c>
      <c r="H41" s="2">
        <v>-745938133</v>
      </c>
      <c r="I41" s="2">
        <v>-22500000</v>
      </c>
    </row>
    <row r="42" spans="1:11" x14ac:dyDescent="0.25">
      <c r="A42" s="23" t="s">
        <v>115</v>
      </c>
      <c r="B42" s="4"/>
      <c r="C42" s="4"/>
      <c r="D42" s="4">
        <f t="shared" ref="D42:I42" si="5">D5+D27+D36</f>
        <v>-393968170</v>
      </c>
      <c r="E42" s="4">
        <f t="shared" si="5"/>
        <v>2393192614</v>
      </c>
      <c r="F42" s="4">
        <f t="shared" si="5"/>
        <v>-5372172366</v>
      </c>
      <c r="G42" s="4">
        <f t="shared" si="5"/>
        <v>1242297311</v>
      </c>
      <c r="H42" s="4">
        <f t="shared" si="5"/>
        <v>2209510143</v>
      </c>
      <c r="I42" s="4">
        <f t="shared" si="5"/>
        <v>1110233920</v>
      </c>
    </row>
    <row r="43" spans="1:11" x14ac:dyDescent="0.25">
      <c r="A43" s="1" t="s">
        <v>116</v>
      </c>
      <c r="C43" s="2"/>
      <c r="D43" s="4">
        <v>0</v>
      </c>
      <c r="E43" s="4">
        <v>0</v>
      </c>
      <c r="F43" s="4">
        <v>0</v>
      </c>
      <c r="G43" s="4">
        <v>0</v>
      </c>
      <c r="H43" s="4">
        <v>0</v>
      </c>
    </row>
    <row r="44" spans="1:11" x14ac:dyDescent="0.25">
      <c r="A44" s="25" t="s">
        <v>117</v>
      </c>
      <c r="B44" s="2"/>
      <c r="C44" s="2"/>
      <c r="D44" s="4">
        <v>14129712510</v>
      </c>
      <c r="E44" s="4">
        <v>13735744340</v>
      </c>
      <c r="F44" s="4">
        <v>16128936954</v>
      </c>
      <c r="G44" s="4">
        <v>10756764587</v>
      </c>
      <c r="H44" s="4">
        <v>11999061899</v>
      </c>
      <c r="I44" s="4">
        <v>14208572043</v>
      </c>
    </row>
    <row r="45" spans="1:11" x14ac:dyDescent="0.25">
      <c r="A45" s="23" t="s">
        <v>118</v>
      </c>
      <c r="B45" s="4"/>
      <c r="C45" s="4"/>
      <c r="D45" s="4">
        <f>SUM(D42:D44)</f>
        <v>13735744340</v>
      </c>
      <c r="E45" s="4">
        <f t="shared" ref="E45:K45" si="6">SUM(E42:E44)</f>
        <v>16128936954</v>
      </c>
      <c r="F45" s="4">
        <f t="shared" si="6"/>
        <v>10756764588</v>
      </c>
      <c r="G45" s="4">
        <f t="shared" si="6"/>
        <v>11999061898</v>
      </c>
      <c r="H45" s="4">
        <f t="shared" si="6"/>
        <v>14208572042</v>
      </c>
      <c r="I45" s="4">
        <f t="shared" si="6"/>
        <v>15318805963</v>
      </c>
      <c r="J45" s="4">
        <f t="shared" si="6"/>
        <v>0</v>
      </c>
      <c r="K45" s="4">
        <f t="shared" si="6"/>
        <v>0</v>
      </c>
    </row>
    <row r="46" spans="1:11" x14ac:dyDescent="0.25">
      <c r="A46" s="25" t="s">
        <v>119</v>
      </c>
      <c r="D46" s="13">
        <f>D5/'1'!D44</f>
        <v>10.132346895671734</v>
      </c>
      <c r="E46" s="13">
        <f>E5/'1'!E44</f>
        <v>3.6934814516733185</v>
      </c>
      <c r="F46" s="13">
        <f>F5/'1'!F44</f>
        <v>-7.2559143608761678</v>
      </c>
      <c r="G46" s="13">
        <f>G5/'1'!G44</f>
        <v>5.3708210814397352</v>
      </c>
      <c r="H46" s="13">
        <f>H5/'1'!H44</f>
        <v>2.7467005199857142</v>
      </c>
      <c r="I46" s="13">
        <f>I5/'1'!I44</f>
        <v>-3.2074729301195508</v>
      </c>
    </row>
    <row r="47" spans="1:11" x14ac:dyDescent="0.25">
      <c r="A47" s="23" t="s">
        <v>120</v>
      </c>
      <c r="D47" s="24">
        <v>667898302.79999995</v>
      </c>
      <c r="E47" s="24">
        <v>734688133</v>
      </c>
      <c r="F47" s="24">
        <v>734688133</v>
      </c>
      <c r="G47" s="24">
        <v>734688133</v>
      </c>
      <c r="H47" s="24">
        <v>771422539</v>
      </c>
      <c r="I47" s="24">
        <f>'1'!I37/10</f>
        <v>848564793</v>
      </c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0" sqref="B10:F10"/>
    </sheetView>
  </sheetViews>
  <sheetFormatPr defaultRowHeight="15" x14ac:dyDescent="0.25"/>
  <cols>
    <col min="1" max="1" width="34.5703125" bestFit="1" customWidth="1"/>
  </cols>
  <sheetData>
    <row r="1" spans="1:6" x14ac:dyDescent="0.25">
      <c r="A1" s="1" t="s">
        <v>63</v>
      </c>
    </row>
    <row r="2" spans="1:6" x14ac:dyDescent="0.25">
      <c r="A2" s="1" t="s">
        <v>121</v>
      </c>
    </row>
    <row r="3" spans="1:6" x14ac:dyDescent="0.25">
      <c r="A3" t="s">
        <v>0</v>
      </c>
    </row>
    <row r="4" spans="1:6" ht="15.75" x14ac:dyDescent="0.25">
      <c r="A4" s="14"/>
      <c r="B4" s="15">
        <v>2013</v>
      </c>
      <c r="C4" s="15">
        <v>2014</v>
      </c>
      <c r="D4" s="15">
        <v>2015</v>
      </c>
      <c r="E4" s="15">
        <v>2016</v>
      </c>
      <c r="F4" s="15">
        <v>2017</v>
      </c>
    </row>
    <row r="5" spans="1:6" x14ac:dyDescent="0.25">
      <c r="A5" t="s">
        <v>83</v>
      </c>
      <c r="B5" s="16">
        <f>'2'!D6/'2'!D7</f>
        <v>0.22093314722837171</v>
      </c>
      <c r="C5" s="16">
        <f>'2'!E6/'2'!E7</f>
        <v>0.26868400275649351</v>
      </c>
      <c r="D5" s="16">
        <f>'2'!F6/'2'!F7</f>
        <v>0.34335903961582004</v>
      </c>
      <c r="E5" s="16">
        <f>'2'!G6/'2'!G7</f>
        <v>0.37329408522036589</v>
      </c>
      <c r="F5" s="16">
        <f>'2'!H6/'2'!H7</f>
        <v>0.35305354409062956</v>
      </c>
    </row>
    <row r="6" spans="1:6" x14ac:dyDescent="0.25">
      <c r="A6" t="s">
        <v>78</v>
      </c>
      <c r="B6" s="16">
        <f>'2'!D27/'2'!D5</f>
        <v>0.53430794680386418</v>
      </c>
      <c r="C6" s="16">
        <f>'2'!E27/'2'!E5</f>
        <v>0.47065629682703092</v>
      </c>
      <c r="D6" s="16">
        <f>'2'!F27/'2'!F5</f>
        <v>0.47827383995505823</v>
      </c>
      <c r="E6" s="16">
        <f>'2'!G27/'2'!G5</f>
        <v>0.4981700061252784</v>
      </c>
      <c r="F6" s="16">
        <f>'2'!H27/'2'!H5</f>
        <v>0.49027298033717048</v>
      </c>
    </row>
    <row r="7" spans="1:6" x14ac:dyDescent="0.25">
      <c r="A7" t="s">
        <v>79</v>
      </c>
      <c r="B7" s="16">
        <f>'2'!D38/'2'!D5</f>
        <v>0.25047434146583109</v>
      </c>
      <c r="C7" s="16">
        <f>'2'!E38/'2'!E5</f>
        <v>0.14346362836738225</v>
      </c>
      <c r="D7" s="16">
        <f>'2'!F38/'2'!F5</f>
        <v>0.24132411571503856</v>
      </c>
      <c r="E7" s="16">
        <f>'2'!G38/'2'!G5</f>
        <v>0.2660553380134541</v>
      </c>
      <c r="F7" s="16">
        <f>'2'!H38/'2'!H5</f>
        <v>0.1871160054475885</v>
      </c>
    </row>
    <row r="8" spans="1:6" x14ac:dyDescent="0.25">
      <c r="A8" t="s">
        <v>81</v>
      </c>
      <c r="B8" s="16">
        <f>'2'!D38/'1'!D5</f>
        <v>1.0503355450352182E-2</v>
      </c>
      <c r="C8" s="16">
        <f>'2'!E38/'1'!E5</f>
        <v>5.777088525039816E-3</v>
      </c>
      <c r="D8" s="16">
        <f>'2'!F38/'1'!F5</f>
        <v>9.3573558255324995E-3</v>
      </c>
      <c r="E8" s="16">
        <f>'2'!G38/'1'!G5</f>
        <v>9.7639819673442999E-3</v>
      </c>
      <c r="F8" s="16">
        <f>'2'!H38/'1'!H5</f>
        <v>6.4789378621978528E-3</v>
      </c>
    </row>
    <row r="9" spans="1:6" x14ac:dyDescent="0.25">
      <c r="A9" t="s">
        <v>82</v>
      </c>
      <c r="B9" s="16">
        <f>'2'!D38/'1'!D36</f>
        <v>0.11907426940445857</v>
      </c>
      <c r="C9" s="16">
        <f>'2'!E38/'1'!E36</f>
        <v>6.3874533999458569E-2</v>
      </c>
      <c r="D9" s="16">
        <f>'2'!F38/'1'!F36</f>
        <v>0.10747243613824091</v>
      </c>
      <c r="E9" s="16">
        <f>'2'!G38/'1'!G36</f>
        <v>0.12834534442634737</v>
      </c>
      <c r="F9" s="16">
        <f>'2'!H38/'1'!H36</f>
        <v>0.1004185834657894</v>
      </c>
    </row>
    <row r="10" spans="1:6" x14ac:dyDescent="0.25">
      <c r="A10" t="s">
        <v>80</v>
      </c>
      <c r="B10" s="17">
        <v>0.12559999999999999</v>
      </c>
      <c r="C10" s="17">
        <v>0.1361</v>
      </c>
      <c r="D10" s="17">
        <v>0.13519999999999999</v>
      </c>
      <c r="E10" s="17">
        <v>0.1154</v>
      </c>
      <c r="F10" s="17">
        <v>0.12189999999999999</v>
      </c>
    </row>
    <row r="11" spans="1:6" x14ac:dyDescent="0.25">
      <c r="A11" t="s">
        <v>84</v>
      </c>
      <c r="B11" s="17">
        <v>6.4699999999999994E-2</v>
      </c>
      <c r="C11" s="17">
        <v>7.8700000000000006E-2</v>
      </c>
      <c r="D11" s="17">
        <v>6.4699999999999994E-2</v>
      </c>
      <c r="E11" s="17">
        <v>4.7E-2</v>
      </c>
      <c r="F11" s="17">
        <v>3.9699999999999999E-2</v>
      </c>
    </row>
    <row r="12" spans="1:6" x14ac:dyDescent="0.25">
      <c r="A12" t="s">
        <v>85</v>
      </c>
      <c r="B12" s="17">
        <v>0.84319999999999995</v>
      </c>
      <c r="C12" s="17">
        <v>0.80820000000000003</v>
      </c>
      <c r="D12" s="17">
        <v>0.82769999999999999</v>
      </c>
      <c r="E12" s="17">
        <v>0.85980000000000001</v>
      </c>
      <c r="F12" s="17">
        <v>0.90169999999999995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cp:lastPrinted>2016-12-18T17:58:57Z</cp:lastPrinted>
  <dcterms:created xsi:type="dcterms:W3CDTF">2016-12-15T07:19:40Z</dcterms:created>
  <dcterms:modified xsi:type="dcterms:W3CDTF">2020-04-12T14:24:39Z</dcterms:modified>
</cp:coreProperties>
</file>