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tabRatio="809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38" i="3" l="1"/>
  <c r="C38" i="3"/>
  <c r="D38" i="3"/>
  <c r="E38" i="3"/>
  <c r="F38" i="3"/>
  <c r="G38" i="3"/>
  <c r="G33" i="3"/>
  <c r="E26" i="2"/>
  <c r="F26" i="2"/>
  <c r="G26" i="2"/>
  <c r="C14" i="3"/>
  <c r="C29" i="2"/>
  <c r="C23" i="2"/>
  <c r="D23" i="2"/>
  <c r="E23" i="2"/>
  <c r="F23" i="2"/>
  <c r="G23" i="2"/>
  <c r="B23" i="2"/>
  <c r="D67" i="1"/>
  <c r="E67" i="1"/>
  <c r="F67" i="1"/>
  <c r="B67" i="1"/>
  <c r="C69" i="1" l="1"/>
  <c r="D69" i="1"/>
  <c r="E69" i="1"/>
  <c r="F69" i="1"/>
  <c r="G69" i="1"/>
  <c r="B69" i="1"/>
  <c r="D33" i="3" l="1"/>
  <c r="B33" i="3"/>
  <c r="H22" i="2"/>
  <c r="E8" i="2"/>
  <c r="E11" i="2" s="1"/>
  <c r="E22" i="2" s="1"/>
  <c r="F8" i="2"/>
  <c r="F11" i="2" s="1"/>
  <c r="F22" i="2" s="1"/>
  <c r="E41" i="1"/>
  <c r="E53" i="1"/>
  <c r="E68" i="1" s="1"/>
  <c r="E25" i="1"/>
  <c r="E6" i="1"/>
  <c r="E38" i="1" l="1"/>
  <c r="E66" i="1"/>
  <c r="F28" i="2"/>
  <c r="E28" i="2"/>
  <c r="B25" i="1"/>
  <c r="C25" i="1" l="1"/>
  <c r="B6" i="1"/>
  <c r="B38" i="1" s="1"/>
  <c r="C6" i="1"/>
  <c r="C38" i="1" l="1"/>
  <c r="B14" i="3"/>
  <c r="B45" i="3" s="1"/>
  <c r="C45" i="3"/>
  <c r="D14" i="3"/>
  <c r="D45" i="3" s="1"/>
  <c r="E14" i="3"/>
  <c r="E45" i="3" s="1"/>
  <c r="G14" i="3"/>
  <c r="G45" i="3" s="1"/>
  <c r="F14" i="3"/>
  <c r="F45" i="3" s="1"/>
  <c r="C33" i="3"/>
  <c r="E33" i="3"/>
  <c r="F41" i="1"/>
  <c r="F53" i="1"/>
  <c r="F68" i="1" s="1"/>
  <c r="D25" i="1"/>
  <c r="F25" i="1"/>
  <c r="G25" i="1"/>
  <c r="G6" i="1"/>
  <c r="D6" i="1"/>
  <c r="F6" i="1"/>
  <c r="B41" i="1"/>
  <c r="C41" i="1"/>
  <c r="D41" i="1"/>
  <c r="G41" i="1"/>
  <c r="B53" i="1"/>
  <c r="B68" i="1" s="1"/>
  <c r="C53" i="1"/>
  <c r="C68" i="1" s="1"/>
  <c r="D53" i="1"/>
  <c r="D68" i="1" s="1"/>
  <c r="G53" i="1"/>
  <c r="G68" i="1" s="1"/>
  <c r="G8" i="2"/>
  <c r="B8" i="2"/>
  <c r="C8" i="2"/>
  <c r="D8" i="2"/>
  <c r="B11" i="2" l="1"/>
  <c r="B22" i="2" s="1"/>
  <c r="B26" i="2" s="1"/>
  <c r="B28" i="2" s="1"/>
  <c r="G38" i="1"/>
  <c r="D11" i="2"/>
  <c r="D22" i="2" s="1"/>
  <c r="D26" i="2" s="1"/>
  <c r="D28" i="2" s="1"/>
  <c r="F38" i="1"/>
  <c r="G11" i="2"/>
  <c r="G22" i="2" s="1"/>
  <c r="G28" i="2" s="1"/>
  <c r="C11" i="2"/>
  <c r="C22" i="2" s="1"/>
  <c r="C26" i="2" s="1"/>
  <c r="C28" i="2" s="1"/>
  <c r="D38" i="1"/>
  <c r="F33" i="3"/>
  <c r="F40" i="3" s="1"/>
  <c r="F42" i="3" s="1"/>
  <c r="D66" i="1"/>
  <c r="C66" i="1"/>
  <c r="C67" i="1" s="1"/>
  <c r="F66" i="1"/>
  <c r="G66" i="1"/>
  <c r="B66" i="1"/>
  <c r="E40" i="3"/>
  <c r="E42" i="3" s="1"/>
  <c r="B40" i="3"/>
  <c r="B42" i="3" s="1"/>
  <c r="D40" i="3"/>
  <c r="D42" i="3" s="1"/>
  <c r="C40" i="3"/>
  <c r="C42" i="3" s="1"/>
  <c r="G40" i="3"/>
  <c r="G42" i="3" s="1"/>
  <c r="G67" i="1" l="1"/>
</calcChain>
</file>

<file path=xl/sharedStrings.xml><?xml version="1.0" encoding="utf-8"?>
<sst xmlns="http://schemas.openxmlformats.org/spreadsheetml/2006/main" count="116" uniqueCount="109">
  <si>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</si>
  <si>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</si>
  <si>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</si>
  <si>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</si>
  <si>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</si>
  <si>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</si>
  <si>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</si>
  <si>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</si>
  <si>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</si>
  <si>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</si>
  <si>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</si>
  <si>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Paid Up Capital</t>
  </si>
  <si>
    <t>Dividend equalisation reserve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</si>
  <si>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</si>
  <si>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</si>
  <si>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</si>
  <si>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</si>
  <si>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</si>
  <si>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</si>
  <si>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</si>
  <si>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>Debentures and bonds</t>
  </si>
  <si>
    <t>Mutual fund</t>
  </si>
  <si>
    <t>Central Depository Bangladesh Ltd.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</si>
  <si>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</si>
  <si>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</si>
  <si>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</si>
  <si>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</si>
  <si>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</si>
  <si>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</si>
  <si>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</si>
  <si>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</si>
  <si>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</si>
  <si>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</si>
  <si>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</si>
  <si>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</si>
  <si>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</si>
  <si>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</si>
  <si>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</si>
  <si>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</si>
  <si>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</si>
  <si>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</si>
  <si>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Proceeds from sale of fixed assets</t>
  </si>
  <si>
    <t xml:space="preserve">Loan paid against policies </t>
  </si>
  <si>
    <t>Interest, dividends &amp; rents received</t>
  </si>
  <si>
    <t>Dividend Paid</t>
  </si>
  <si>
    <t>Welfare Fund</t>
  </si>
  <si>
    <t>Provision of diminution value of securities</t>
  </si>
  <si>
    <t>Short Term Investment (PISL)</t>
  </si>
  <si>
    <t>Bangladesh Govt. Islami Investment Bond (BGIIB)</t>
  </si>
  <si>
    <t>Short Term Investment (PFI)</t>
  </si>
  <si>
    <t>Disposal of Investment</t>
  </si>
  <si>
    <t>Loan against Policies realised</t>
  </si>
  <si>
    <t>Advance against Land</t>
  </si>
  <si>
    <t>Investment Reserve Account</t>
  </si>
  <si>
    <t>Revaluation Surplus</t>
  </si>
  <si>
    <t>Fair Value Change Account</t>
  </si>
  <si>
    <t>Securities</t>
  </si>
  <si>
    <t>Provision for income tax</t>
  </si>
  <si>
    <t>Deferred Tax Liabilities</t>
  </si>
  <si>
    <t>Premium on BGBT</t>
  </si>
  <si>
    <t>Deferred Tax Assets</t>
  </si>
  <si>
    <t>Retained Earnings (SLHDCL &amp; SLFL)</t>
  </si>
  <si>
    <t>Inventory</t>
  </si>
  <si>
    <t>Other Expenses</t>
  </si>
  <si>
    <t>Contribution to CSR</t>
  </si>
  <si>
    <t>Investment made in shares</t>
  </si>
  <si>
    <t>Proceeds from sale of Investment Shares</t>
  </si>
  <si>
    <t>Purchase of Bangladesh Govt. Treasury Bonds (BGTB)</t>
  </si>
  <si>
    <t>Encashment of Statutory Deposit(NIB)</t>
  </si>
  <si>
    <t>Encashment of debentures</t>
  </si>
  <si>
    <t>Purchase of Debentures</t>
  </si>
  <si>
    <t>Miscellaneous Income received</t>
  </si>
  <si>
    <t>Encashment of Bangladesh Govt. Treasury Bonds (BGTB)</t>
  </si>
  <si>
    <t>Premium on Purchase of Bangladesh Govt. Treasury Bonds (BGTB)</t>
  </si>
  <si>
    <t>Auto Lease Finance</t>
  </si>
  <si>
    <t>Shandhani Life Insurance Limited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</si>
  <si>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</si>
  <si>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</si>
  <si>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</si>
  <si>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</si>
  <si>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</si>
  <si>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</si>
  <si>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</si>
  <si>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</si>
  <si>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</si>
  <si>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</si>
  <si>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</si>
  <si>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</si>
  <si>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</si>
  <si>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</si>
  <si>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</si>
  <si>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</si>
  <si>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</si>
  <si>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</si>
  <si>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</si>
  <si>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</si>
  <si>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</si>
  <si>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</si>
  <si>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</si>
  <si>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</si>
  <si>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</si>
  <si>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</si>
  <si>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</si>
  <si>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</si>
  <si>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</si>
  <si>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</si>
  <si>
    <t>Investment in Subsidiary Companie</t>
  </si>
  <si>
    <t>Profit/interest, dividend, rents &amp; others received</t>
  </si>
  <si>
    <t>Margin Loan to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</si>
</sst>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Fill="1" applyBorder="1"/>
    <xf numFmtId="3" fontId="0" fillId="2" borderId="0" xfId="0" applyNumberFormat="1" applyFont="1" applyFill="1"/>
    <xf numFmtId="3" fontId="0" fillId="2" borderId="0" xfId="0" applyNumberFormat="1" applyFill="1"/>
    <xf numFmtId="0" fontId="0" fillId="0" borderId="0" xfId="0" applyFont="1" applyAlignment="1"/>
    <xf numFmtId="0" fontId="0" fillId="2" borderId="0" xfId="0" applyFont="1" applyFill="1" applyAlignment="1">
      <alignment wrapText="1"/>
    </xf>
    <xf numFmtId="164" fontId="0" fillId="2" borderId="0" xfId="1" applyNumberFormat="1" applyFont="1" applyFill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1" fontId="0" fillId="0" borderId="0" xfId="0" applyNumberFormat="1" applyFill="1"/>
    <xf numFmtId="0" fontId="3" fillId="0" borderId="3" xfId="0" applyFont="1" applyBorder="1"/>
    <xf numFmtId="0" fontId="2" fillId="0" borderId="4" xfId="0" applyFont="1" applyBorder="1"/>
    <xf numFmtId="3" fontId="0" fillId="2" borderId="0" xfId="0" applyNumberFormat="1" applyFont="1" applyFill="1" applyBorder="1"/>
    <xf numFmtId="0" fontId="3" fillId="0" borderId="0" xfId="0" applyFont="1" applyFill="1"/>
    <xf numFmtId="0" fontId="2" fillId="0" borderId="3" xfId="0" applyFont="1" applyFill="1" applyBorder="1"/>
    <xf numFmtId="0" fontId="0" fillId="0" borderId="0" xfId="0" applyFont="1" applyFill="1"/>
    <xf numFmtId="164" fontId="2" fillId="0" borderId="2" xfId="1" applyNumberFormat="1" applyFont="1" applyFill="1" applyBorder="1"/>
    <xf numFmtId="0" fontId="0" fillId="0" borderId="0" xfId="0" applyFill="1" applyAlignment="1">
      <alignment wrapText="1"/>
    </xf>
    <xf numFmtId="0" fontId="0" fillId="0" borderId="0" xfId="0" applyFill="1" applyAlignment="1"/>
    <xf numFmtId="164" fontId="4" fillId="0" borderId="2" xfId="1" applyNumberFormat="1" applyFont="1" applyFill="1" applyBorder="1"/>
    <xf numFmtId="0" fontId="2" fillId="0" borderId="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4" topLeftCell="F56" activePane="bottomRight" state="frozen"/>
      <selection pane="topRight" activeCell="B1" sqref="B1"/>
      <selection pane="bottomLeft" activeCell="A6" sqref="A6"/>
      <selection pane="bottomRight" activeCell="G69" sqref="G69"/>
    </sheetView>
  </sheetViews>
  <sheetFormatPr defaultRowHeight="15" x14ac:dyDescent="0.25"/>
  <cols>
    <col min="1" max="1" width="36.625" customWidth="1"/>
    <col min="2" max="2" width="18" style="19" bestFit="1" customWidth="1"/>
    <col min="3" max="3" width="18" bestFit="1" customWidth="1"/>
    <col min="4" max="4" width="13.875" style="19" bestFit="1" customWidth="1"/>
    <col min="5" max="5" width="14.625" customWidth="1"/>
    <col min="6" max="6" width="14.625" bestFit="1" customWidth="1"/>
    <col min="7" max="7" width="16.75" customWidth="1"/>
  </cols>
  <sheetData>
    <row r="1" spans="1:7" ht="15.75" x14ac:dyDescent="0.25">
      <c r="A1" s="1" t="s">
        <v>75</v>
      </c>
    </row>
    <row r="2" spans="1:7" ht="15.75" x14ac:dyDescent="0.25">
      <c r="A2" s="1" t="s">
        <v>76</v>
      </c>
    </row>
    <row r="3" spans="1:7" ht="15.75" x14ac:dyDescent="0.25">
      <c r="A3" s="1" t="s">
        <v>77</v>
      </c>
    </row>
    <row r="4" spans="1:7" ht="15.75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36" t="s">
        <v>78</v>
      </c>
    </row>
    <row r="6" spans="1:7" x14ac:dyDescent="0.25">
      <c r="A6" s="37" t="s">
        <v>79</v>
      </c>
      <c r="B6" s="20">
        <f t="shared" ref="B6:G6" si="0">SUM(B7:B17)</f>
        <v>4683301299</v>
      </c>
      <c r="C6" s="3">
        <f t="shared" si="0"/>
        <v>4921138997</v>
      </c>
      <c r="D6" s="20">
        <f t="shared" si="0"/>
        <v>4572612909</v>
      </c>
      <c r="E6" s="3">
        <f t="shared" ref="E6" si="1">SUM(E7:E17)</f>
        <v>4040132895</v>
      </c>
      <c r="F6" s="3">
        <f t="shared" si="0"/>
        <v>3569974017</v>
      </c>
      <c r="G6" s="3">
        <f t="shared" si="0"/>
        <v>3534120303</v>
      </c>
    </row>
    <row r="7" spans="1:7" x14ac:dyDescent="0.25">
      <c r="A7" t="s">
        <v>18</v>
      </c>
      <c r="B7" s="21">
        <v>15000000</v>
      </c>
      <c r="C7" s="21">
        <v>15000000</v>
      </c>
      <c r="D7" s="21">
        <v>15000000</v>
      </c>
      <c r="E7" s="4">
        <v>15000000</v>
      </c>
      <c r="F7" s="4">
        <v>15000000</v>
      </c>
      <c r="G7" s="4">
        <v>15000000</v>
      </c>
    </row>
    <row r="8" spans="1:7" x14ac:dyDescent="0.25">
      <c r="A8" t="s">
        <v>19</v>
      </c>
      <c r="B8" s="21">
        <v>2587800000</v>
      </c>
      <c r="C8" s="21">
        <v>2788800000</v>
      </c>
      <c r="D8" s="21">
        <v>2599800000</v>
      </c>
      <c r="E8" s="4">
        <v>2428100000</v>
      </c>
      <c r="F8" s="4">
        <v>2586700000</v>
      </c>
      <c r="G8" s="4">
        <v>2456700000</v>
      </c>
    </row>
    <row r="9" spans="1:7" x14ac:dyDescent="0.25">
      <c r="A9" t="s">
        <v>48</v>
      </c>
      <c r="B9" s="22"/>
      <c r="C9" s="5"/>
      <c r="D9" s="21"/>
      <c r="E9" s="4"/>
      <c r="F9" s="4"/>
      <c r="G9" s="4"/>
    </row>
    <row r="10" spans="1:7" s="19" customFormat="1" x14ac:dyDescent="0.25">
      <c r="A10" s="19" t="s">
        <v>56</v>
      </c>
      <c r="B10" s="23">
        <v>1474752371</v>
      </c>
      <c r="C10" s="23">
        <v>1174956940</v>
      </c>
      <c r="D10" s="23">
        <v>1360569612</v>
      </c>
      <c r="E10" s="30">
        <v>1031190603</v>
      </c>
      <c r="F10" s="30">
        <v>668069160</v>
      </c>
      <c r="G10" s="44">
        <v>737078463</v>
      </c>
    </row>
    <row r="11" spans="1:7" x14ac:dyDescent="0.25">
      <c r="A11" t="s">
        <v>20</v>
      </c>
      <c r="B11" s="22">
        <v>255750938</v>
      </c>
      <c r="C11" s="5">
        <v>196108873</v>
      </c>
      <c r="D11" s="22">
        <v>200309248</v>
      </c>
      <c r="E11" s="6">
        <v>197619058</v>
      </c>
      <c r="F11" s="6">
        <v>0</v>
      </c>
    </row>
    <row r="12" spans="1:7" x14ac:dyDescent="0.25">
      <c r="A12" t="s">
        <v>21</v>
      </c>
      <c r="B12" s="22"/>
      <c r="C12" s="5">
        <v>396275194</v>
      </c>
      <c r="D12" s="22">
        <v>396934049</v>
      </c>
      <c r="E12" s="5">
        <v>368223234</v>
      </c>
      <c r="F12" s="4">
        <v>300204857</v>
      </c>
      <c r="G12" s="4">
        <v>325341840</v>
      </c>
    </row>
    <row r="13" spans="1:7" x14ac:dyDescent="0.25">
      <c r="A13" t="s">
        <v>22</v>
      </c>
      <c r="B13" s="22"/>
      <c r="C13" s="5"/>
      <c r="D13" s="22"/>
      <c r="E13" s="5"/>
      <c r="F13" s="5"/>
    </row>
    <row r="14" spans="1:7" x14ac:dyDescent="0.25">
      <c r="A14" t="s">
        <v>106</v>
      </c>
      <c r="B14" s="22">
        <v>349997990</v>
      </c>
      <c r="C14" s="22">
        <v>349997990</v>
      </c>
      <c r="D14" s="22"/>
      <c r="E14" s="5"/>
      <c r="F14" s="4"/>
    </row>
    <row r="15" spans="1:7" x14ac:dyDescent="0.25">
      <c r="A15" t="s">
        <v>47</v>
      </c>
      <c r="B15" s="22"/>
      <c r="C15" s="5"/>
      <c r="D15" s="22"/>
      <c r="E15" s="5"/>
      <c r="F15" s="4"/>
    </row>
    <row r="16" spans="1:7" x14ac:dyDescent="0.25">
      <c r="A16" t="s">
        <v>49</v>
      </c>
      <c r="B16" s="22"/>
      <c r="C16" s="5"/>
      <c r="D16" s="22"/>
      <c r="E16" s="5"/>
      <c r="F16" s="4"/>
    </row>
    <row r="17" spans="1:7" x14ac:dyDescent="0.25">
      <c r="A17" t="s">
        <v>23</v>
      </c>
      <c r="B17" s="22"/>
      <c r="C17" s="5"/>
      <c r="D17" s="22"/>
      <c r="E17" s="5"/>
      <c r="F17" s="4"/>
    </row>
    <row r="18" spans="1:7" x14ac:dyDescent="0.25">
      <c r="C18" s="5"/>
      <c r="D18" s="22"/>
      <c r="E18" s="5"/>
      <c r="F18" s="5"/>
    </row>
    <row r="19" spans="1:7" x14ac:dyDescent="0.25">
      <c r="A19" s="37" t="s">
        <v>24</v>
      </c>
      <c r="B19" s="24">
        <v>88604851</v>
      </c>
      <c r="C19" s="3">
        <v>90859475</v>
      </c>
      <c r="D19" s="20">
        <v>91855006</v>
      </c>
      <c r="E19" s="3">
        <v>85833957</v>
      </c>
      <c r="F19" s="3">
        <v>81908068</v>
      </c>
      <c r="G19" s="3">
        <v>82110039</v>
      </c>
    </row>
    <row r="20" spans="1:7" x14ac:dyDescent="0.25">
      <c r="C20" s="5"/>
      <c r="D20" s="22"/>
      <c r="E20" s="5"/>
      <c r="F20" s="5"/>
    </row>
    <row r="21" spans="1:7" x14ac:dyDescent="0.25">
      <c r="A21" s="37" t="s">
        <v>80</v>
      </c>
      <c r="B21" s="24">
        <v>1354375275</v>
      </c>
      <c r="C21" s="3">
        <v>1348203512</v>
      </c>
      <c r="D21" s="20">
        <v>6872473</v>
      </c>
      <c r="E21" s="3">
        <v>7809062</v>
      </c>
      <c r="F21" s="3">
        <v>1451733224</v>
      </c>
      <c r="G21" s="3">
        <v>1424991369</v>
      </c>
    </row>
    <row r="22" spans="1:7" x14ac:dyDescent="0.25">
      <c r="A22" s="37" t="s">
        <v>62</v>
      </c>
      <c r="B22" s="24"/>
      <c r="C22" s="3"/>
      <c r="D22" s="20"/>
      <c r="E22" s="3"/>
      <c r="F22" s="3">
        <v>466683</v>
      </c>
      <c r="G22" s="3">
        <v>466683</v>
      </c>
    </row>
    <row r="23" spans="1:7" x14ac:dyDescent="0.25">
      <c r="A23" s="37" t="s">
        <v>33</v>
      </c>
      <c r="B23" s="24">
        <v>11659689</v>
      </c>
      <c r="C23" s="3">
        <v>9196652</v>
      </c>
      <c r="D23" s="20">
        <v>1342766193</v>
      </c>
      <c r="E23" s="3">
        <v>1460303421</v>
      </c>
      <c r="F23" s="3">
        <v>3723696</v>
      </c>
      <c r="G23" s="3">
        <v>3488739</v>
      </c>
    </row>
    <row r="24" spans="1:7" x14ac:dyDescent="0.25">
      <c r="C24" s="5"/>
      <c r="D24" s="22"/>
      <c r="E24" s="5"/>
      <c r="F24" s="5"/>
    </row>
    <row r="25" spans="1:7" x14ac:dyDescent="0.25">
      <c r="A25" s="37" t="s">
        <v>81</v>
      </c>
      <c r="B25" s="3">
        <f t="shared" ref="B25:F25" si="2">SUM(B26:B36)</f>
        <v>4886965442</v>
      </c>
      <c r="C25" s="3">
        <f t="shared" si="2"/>
        <v>4756643838</v>
      </c>
      <c r="D25" s="20">
        <f t="shared" si="2"/>
        <v>4960675855</v>
      </c>
      <c r="E25" s="3">
        <f t="shared" ref="E25" si="3">SUM(E26:E36)</f>
        <v>5229666016</v>
      </c>
      <c r="F25" s="3">
        <f t="shared" si="2"/>
        <v>6031796938</v>
      </c>
      <c r="G25" s="3">
        <f>SUM(G26:G36)</f>
        <v>5922809863</v>
      </c>
    </row>
    <row r="26" spans="1:7" x14ac:dyDescent="0.25">
      <c r="A26" t="s">
        <v>25</v>
      </c>
      <c r="B26" s="23"/>
      <c r="C26" s="7"/>
      <c r="D26" s="22"/>
      <c r="E26" s="5"/>
      <c r="F26" s="5"/>
    </row>
    <row r="27" spans="1:7" x14ac:dyDescent="0.25">
      <c r="A27" t="s">
        <v>26</v>
      </c>
      <c r="B27" s="25"/>
      <c r="C27" s="5"/>
      <c r="D27" s="22"/>
      <c r="E27" s="5"/>
      <c r="F27" s="5"/>
    </row>
    <row r="28" spans="1:7" x14ac:dyDescent="0.25">
      <c r="A28" t="s">
        <v>27</v>
      </c>
      <c r="B28" s="25"/>
      <c r="C28" s="5"/>
      <c r="D28" s="22"/>
      <c r="E28" s="5"/>
      <c r="F28" s="5"/>
    </row>
    <row r="29" spans="1:7" x14ac:dyDescent="0.25">
      <c r="A29" t="s">
        <v>28</v>
      </c>
      <c r="B29" s="25">
        <v>521294761</v>
      </c>
      <c r="C29" s="5">
        <v>451458562</v>
      </c>
      <c r="D29" s="22">
        <v>525862469</v>
      </c>
      <c r="E29" s="5">
        <v>455009947</v>
      </c>
      <c r="F29" s="5">
        <v>461483234</v>
      </c>
      <c r="G29" s="5">
        <v>439663854</v>
      </c>
    </row>
    <row r="30" spans="1:7" x14ac:dyDescent="0.25">
      <c r="A30" t="s">
        <v>59</v>
      </c>
      <c r="B30" s="25"/>
      <c r="C30" s="5"/>
      <c r="D30" s="22"/>
      <c r="E30" s="5">
        <v>6398063</v>
      </c>
      <c r="F30" s="5">
        <v>32721197</v>
      </c>
      <c r="G30">
        <v>31383596</v>
      </c>
    </row>
    <row r="31" spans="1:7" s="18" customFormat="1" x14ac:dyDescent="0.25">
      <c r="A31" s="34" t="s">
        <v>55</v>
      </c>
      <c r="B31" s="35"/>
      <c r="C31" s="32"/>
      <c r="D31" s="22"/>
      <c r="E31" s="32">
        <v>28114046</v>
      </c>
      <c r="F31" s="32">
        <v>45271042</v>
      </c>
    </row>
    <row r="32" spans="1:7" x14ac:dyDescent="0.25">
      <c r="A32" t="s">
        <v>60</v>
      </c>
      <c r="B32" s="25"/>
      <c r="C32" s="5"/>
      <c r="D32" s="22"/>
      <c r="E32" s="5">
        <v>55272172</v>
      </c>
      <c r="F32" s="5">
        <v>46969525</v>
      </c>
      <c r="G32">
        <v>36744231</v>
      </c>
    </row>
    <row r="33" spans="1:7" x14ac:dyDescent="0.25">
      <c r="A33" t="s">
        <v>29</v>
      </c>
      <c r="B33" s="25">
        <v>793314243</v>
      </c>
      <c r="C33" s="5">
        <v>1073388516</v>
      </c>
      <c r="D33" s="22">
        <v>463723673</v>
      </c>
      <c r="E33" s="5">
        <v>715433735</v>
      </c>
      <c r="F33" s="5">
        <v>835465044</v>
      </c>
      <c r="G33" s="5">
        <v>1034315845</v>
      </c>
    </row>
    <row r="34" spans="1:7" x14ac:dyDescent="0.25">
      <c r="A34" t="s">
        <v>30</v>
      </c>
      <c r="B34" s="25"/>
      <c r="C34" s="5"/>
      <c r="D34" s="22">
        <v>359919061</v>
      </c>
      <c r="E34" s="5">
        <v>418118593</v>
      </c>
      <c r="F34" s="5">
        <v>520071817</v>
      </c>
      <c r="G34" s="5">
        <v>567557850</v>
      </c>
    </row>
    <row r="35" spans="1:7" x14ac:dyDescent="0.25">
      <c r="A35" t="s">
        <v>31</v>
      </c>
      <c r="B35" s="25">
        <v>306351599</v>
      </c>
      <c r="C35" s="5">
        <v>167560429</v>
      </c>
      <c r="D35" s="22">
        <v>114880551</v>
      </c>
      <c r="E35" s="5">
        <v>154217056</v>
      </c>
      <c r="F35" s="5">
        <v>183235535</v>
      </c>
      <c r="G35" s="5">
        <v>176562907</v>
      </c>
    </row>
    <row r="36" spans="1:7" x14ac:dyDescent="0.25">
      <c r="A36" t="s">
        <v>32</v>
      </c>
      <c r="B36" s="25">
        <v>3266004839</v>
      </c>
      <c r="C36" s="5">
        <v>3064236331</v>
      </c>
      <c r="D36" s="22">
        <v>3496290101</v>
      </c>
      <c r="E36" s="5">
        <v>3397102404</v>
      </c>
      <c r="F36" s="5">
        <v>3906579544</v>
      </c>
      <c r="G36" s="5">
        <v>3636581580</v>
      </c>
    </row>
    <row r="37" spans="1:7" x14ac:dyDescent="0.25">
      <c r="C37" s="5"/>
      <c r="D37" s="22"/>
      <c r="E37" s="5"/>
      <c r="F37" s="5"/>
    </row>
    <row r="38" spans="1:7" x14ac:dyDescent="0.25">
      <c r="A38" s="2"/>
      <c r="B38" s="3">
        <f t="shared" ref="B38:E38" si="4">B25+B6+B19+B21+B23+B22</f>
        <v>11024906556</v>
      </c>
      <c r="C38" s="3">
        <f t="shared" si="4"/>
        <v>11126042474</v>
      </c>
      <c r="D38" s="3">
        <f t="shared" si="4"/>
        <v>10974782436</v>
      </c>
      <c r="E38" s="3">
        <f t="shared" si="4"/>
        <v>10823745351</v>
      </c>
      <c r="F38" s="3">
        <f>F25+F6+F19+F21+F23+F22</f>
        <v>11139602626</v>
      </c>
      <c r="G38" s="3">
        <f>G25+G6+G19+G21+G23+G22</f>
        <v>10967986996</v>
      </c>
    </row>
    <row r="39" spans="1:7" x14ac:dyDescent="0.25">
      <c r="F39" s="5"/>
    </row>
    <row r="40" spans="1:7" ht="15.75" x14ac:dyDescent="0.25">
      <c r="A40" s="38" t="s">
        <v>82</v>
      </c>
    </row>
    <row r="41" spans="1:7" ht="15.75" x14ac:dyDescent="0.25">
      <c r="A41" s="39" t="s">
        <v>83</v>
      </c>
      <c r="B41" s="20">
        <f t="shared" ref="B41:D41" si="5">SUM(B42:B51)</f>
        <v>1111042874</v>
      </c>
      <c r="C41" s="3">
        <f t="shared" si="5"/>
        <v>933127387</v>
      </c>
      <c r="D41" s="20">
        <f t="shared" si="5"/>
        <v>633033547</v>
      </c>
      <c r="E41" s="3">
        <f t="shared" ref="E41" si="6">SUM(E42:E51)</f>
        <v>746289472</v>
      </c>
      <c r="F41" s="3">
        <f>SUM(F42:F51)</f>
        <v>994629843</v>
      </c>
      <c r="G41" s="3">
        <f>SUM(G42:G51)</f>
        <v>764968221</v>
      </c>
    </row>
    <row r="42" spans="1:7" x14ac:dyDescent="0.25">
      <c r="A42" s="8" t="s">
        <v>13</v>
      </c>
      <c r="B42" s="21">
        <v>477640859</v>
      </c>
      <c r="C42" s="4">
        <v>498497291</v>
      </c>
      <c r="D42" s="21">
        <v>81296351</v>
      </c>
      <c r="E42" s="4">
        <v>192559919</v>
      </c>
      <c r="F42" s="4">
        <v>211994490</v>
      </c>
      <c r="G42" s="4">
        <v>77340701</v>
      </c>
    </row>
    <row r="43" spans="1:7" x14ac:dyDescent="0.25">
      <c r="A43" s="33" t="s">
        <v>14</v>
      </c>
      <c r="B43" s="21">
        <v>9152611</v>
      </c>
      <c r="C43" s="4">
        <v>7270886</v>
      </c>
      <c r="D43" s="21">
        <v>11524855</v>
      </c>
      <c r="E43" s="4">
        <v>7757777</v>
      </c>
      <c r="F43" s="4">
        <v>11486152</v>
      </c>
      <c r="G43" s="4">
        <v>15855490</v>
      </c>
    </row>
    <row r="44" spans="1:7" x14ac:dyDescent="0.25">
      <c r="A44" s="17" t="s">
        <v>15</v>
      </c>
      <c r="B44" s="21">
        <v>542039979</v>
      </c>
      <c r="C44" s="4">
        <v>155328109</v>
      </c>
      <c r="D44" s="21">
        <v>123118347</v>
      </c>
      <c r="E44" s="4">
        <v>113020978</v>
      </c>
      <c r="F44" s="4">
        <v>212677523</v>
      </c>
      <c r="G44" s="4">
        <v>141483305</v>
      </c>
    </row>
    <row r="45" spans="1:7" s="18" customFormat="1" x14ac:dyDescent="0.25">
      <c r="A45" s="34" t="s">
        <v>55</v>
      </c>
      <c r="B45" s="31">
        <v>64413866</v>
      </c>
      <c r="C45" s="31">
        <v>79718755</v>
      </c>
      <c r="D45" s="22">
        <v>131136362</v>
      </c>
      <c r="E45" s="31"/>
      <c r="F45" s="31"/>
      <c r="G45" s="31"/>
    </row>
    <row r="46" spans="1:7" x14ac:dyDescent="0.25">
      <c r="A46" s="17" t="s">
        <v>16</v>
      </c>
      <c r="B46" s="21">
        <v>11035279</v>
      </c>
      <c r="C46" s="4">
        <v>8107121</v>
      </c>
      <c r="D46" s="21">
        <v>12298983</v>
      </c>
      <c r="E46" s="4">
        <v>14034977</v>
      </c>
      <c r="F46" s="4">
        <v>18591892</v>
      </c>
      <c r="G46" s="4">
        <v>23417391</v>
      </c>
    </row>
    <row r="47" spans="1:7" x14ac:dyDescent="0.25">
      <c r="A47" s="17" t="s">
        <v>57</v>
      </c>
      <c r="B47" s="21"/>
      <c r="C47" s="4">
        <v>177741014</v>
      </c>
      <c r="D47" s="21">
        <v>253473222</v>
      </c>
      <c r="E47" s="4">
        <v>412430347</v>
      </c>
      <c r="F47" s="4">
        <v>532967448</v>
      </c>
      <c r="G47" s="4">
        <v>498595102</v>
      </c>
    </row>
    <row r="48" spans="1:7" x14ac:dyDescent="0.25">
      <c r="A48" s="17" t="s">
        <v>58</v>
      </c>
      <c r="B48" s="21"/>
      <c r="C48" s="4"/>
      <c r="D48" s="21">
        <v>13270394</v>
      </c>
      <c r="E48" s="4">
        <v>0</v>
      </c>
      <c r="F48" s="4"/>
      <c r="G48" s="4"/>
    </row>
    <row r="49" spans="1:7" x14ac:dyDescent="0.25">
      <c r="A49" s="17" t="s">
        <v>46</v>
      </c>
      <c r="B49" s="21"/>
      <c r="C49" s="4"/>
      <c r="D49" s="21"/>
      <c r="E49" s="4"/>
      <c r="F49" s="4"/>
      <c r="G49" s="4"/>
    </row>
    <row r="50" spans="1:7" x14ac:dyDescent="0.25">
      <c r="A50" s="17" t="s">
        <v>9</v>
      </c>
      <c r="B50" s="21"/>
      <c r="C50" s="4"/>
      <c r="D50" s="21"/>
      <c r="E50" s="4"/>
      <c r="F50" s="4"/>
      <c r="G50" s="4"/>
    </row>
    <row r="51" spans="1:7" x14ac:dyDescent="0.25">
      <c r="A51" s="17" t="s">
        <v>17</v>
      </c>
      <c r="B51" s="21">
        <v>6760280</v>
      </c>
      <c r="C51" s="4">
        <v>6464211</v>
      </c>
      <c r="D51" s="21">
        <v>6915033</v>
      </c>
      <c r="E51" s="4">
        <v>6485474</v>
      </c>
      <c r="F51" s="4">
        <v>6912338</v>
      </c>
      <c r="G51" s="4">
        <v>8276232</v>
      </c>
    </row>
    <row r="52" spans="1:7" x14ac:dyDescent="0.25">
      <c r="A52" s="17"/>
      <c r="B52" s="21"/>
      <c r="C52" s="4"/>
      <c r="D52" s="21"/>
      <c r="E52" s="4"/>
      <c r="F52" s="4"/>
      <c r="G52" s="4"/>
    </row>
    <row r="53" spans="1:7" x14ac:dyDescent="0.25">
      <c r="A53" s="37" t="s">
        <v>84</v>
      </c>
      <c r="B53" s="20">
        <f t="shared" ref="B53:G53" si="7">SUM(B54:B63)</f>
        <v>9913863682</v>
      </c>
      <c r="C53" s="3">
        <f t="shared" si="7"/>
        <v>10192915087</v>
      </c>
      <c r="D53" s="20">
        <f t="shared" si="7"/>
        <v>10341748889</v>
      </c>
      <c r="E53" s="3">
        <f t="shared" si="7"/>
        <v>10077455879</v>
      </c>
      <c r="F53" s="3">
        <f t="shared" si="7"/>
        <v>10144972783</v>
      </c>
      <c r="G53" s="3">
        <f t="shared" si="7"/>
        <v>10203018775</v>
      </c>
    </row>
    <row r="54" spans="1:7" x14ac:dyDescent="0.25">
      <c r="A54" t="s">
        <v>11</v>
      </c>
      <c r="B54" s="22">
        <v>398038567</v>
      </c>
      <c r="C54" s="5">
        <v>499538402</v>
      </c>
      <c r="D54" s="22">
        <v>609436850</v>
      </c>
      <c r="E54" s="5">
        <v>761796063</v>
      </c>
      <c r="F54" s="5">
        <v>914155276</v>
      </c>
      <c r="G54" s="5">
        <v>1096986331</v>
      </c>
    </row>
    <row r="55" spans="1:7" x14ac:dyDescent="0.25">
      <c r="A55" t="s">
        <v>12</v>
      </c>
      <c r="B55" s="22"/>
      <c r="C55" s="5"/>
      <c r="D55" s="22"/>
      <c r="E55" s="5"/>
      <c r="F55" s="5"/>
      <c r="G55" s="5"/>
    </row>
    <row r="56" spans="1:7" x14ac:dyDescent="0.25">
      <c r="A56" t="s">
        <v>61</v>
      </c>
      <c r="B56" s="25"/>
      <c r="D56" s="22"/>
      <c r="E56" s="5"/>
      <c r="F56" s="5">
        <v>76361353</v>
      </c>
      <c r="G56">
        <v>76820755</v>
      </c>
    </row>
    <row r="57" spans="1:7" x14ac:dyDescent="0.25">
      <c r="A57" t="s">
        <v>53</v>
      </c>
      <c r="B57" s="25">
        <v>49590235</v>
      </c>
      <c r="C57">
        <v>48369684</v>
      </c>
      <c r="D57" s="22">
        <v>31800655</v>
      </c>
      <c r="E57" s="5">
        <v>9609497</v>
      </c>
      <c r="F57" s="5"/>
    </row>
    <row r="58" spans="1:7" x14ac:dyDescent="0.25">
      <c r="A58" t="s">
        <v>54</v>
      </c>
      <c r="B58" s="25">
        <v>664982153</v>
      </c>
      <c r="C58">
        <v>664982153</v>
      </c>
      <c r="D58" s="22">
        <v>642831036</v>
      </c>
      <c r="E58" s="5">
        <v>639834823</v>
      </c>
      <c r="F58" s="5">
        <v>636838610</v>
      </c>
      <c r="G58" s="5">
        <v>633842397</v>
      </c>
    </row>
    <row r="59" spans="1:7" x14ac:dyDescent="0.25">
      <c r="A59" t="s">
        <v>55</v>
      </c>
      <c r="B59" s="25"/>
      <c r="D59" s="22"/>
      <c r="E59" s="5"/>
      <c r="F59" s="5"/>
      <c r="G59" s="5">
        <v>22674975</v>
      </c>
    </row>
    <row r="60" spans="1:7" x14ac:dyDescent="0.25">
      <c r="A60" t="s">
        <v>34</v>
      </c>
      <c r="B60" s="25">
        <v>8801252727</v>
      </c>
      <c r="C60" s="14">
        <v>8980024848</v>
      </c>
      <c r="D60" s="22">
        <v>9057678154</v>
      </c>
      <c r="E60" s="5">
        <v>8666213157</v>
      </c>
      <c r="F60" s="5">
        <v>8517615065</v>
      </c>
      <c r="G60" s="5">
        <v>8372691788</v>
      </c>
    </row>
    <row r="61" spans="1:7" x14ac:dyDescent="0.25">
      <c r="A61" t="s">
        <v>45</v>
      </c>
      <c r="B61" s="25"/>
      <c r="C61" s="14"/>
      <c r="D61" s="22"/>
      <c r="E61" s="5"/>
      <c r="F61" s="5"/>
    </row>
    <row r="62" spans="1:7" x14ac:dyDescent="0.25">
      <c r="B62" s="25"/>
      <c r="C62" s="14"/>
      <c r="D62" s="22"/>
      <c r="E62" s="5"/>
      <c r="F62" s="5"/>
    </row>
    <row r="63" spans="1:7" x14ac:dyDescent="0.25">
      <c r="A63" s="37" t="s">
        <v>85</v>
      </c>
      <c r="B63" s="22"/>
      <c r="C63" s="5"/>
      <c r="D63" s="22">
        <v>2194</v>
      </c>
      <c r="E63" s="5">
        <v>2339</v>
      </c>
      <c r="F63" s="5">
        <v>2479</v>
      </c>
      <c r="G63" s="5">
        <v>2529</v>
      </c>
    </row>
    <row r="64" spans="1:7" x14ac:dyDescent="0.25">
      <c r="A64" s="17"/>
      <c r="B64" s="21"/>
      <c r="C64" s="4"/>
      <c r="D64" s="21"/>
      <c r="E64" s="4"/>
      <c r="F64" s="4"/>
      <c r="G64" s="4"/>
    </row>
    <row r="65" spans="1:7" x14ac:dyDescent="0.25">
      <c r="A65" s="2"/>
      <c r="B65" s="26"/>
      <c r="C65" s="2"/>
      <c r="D65" s="26"/>
      <c r="E65" s="2"/>
    </row>
    <row r="66" spans="1:7" x14ac:dyDescent="0.25">
      <c r="A66" s="2"/>
      <c r="B66" s="20">
        <f t="shared" ref="B66:G66" si="8">B41+B53</f>
        <v>11024906556</v>
      </c>
      <c r="C66" s="3">
        <f t="shared" si="8"/>
        <v>11126042474</v>
      </c>
      <c r="D66" s="20">
        <f t="shared" si="8"/>
        <v>10974782436</v>
      </c>
      <c r="E66" s="3">
        <f t="shared" si="8"/>
        <v>10823745351</v>
      </c>
      <c r="F66" s="3">
        <f t="shared" si="8"/>
        <v>11139602626</v>
      </c>
      <c r="G66" s="3">
        <f t="shared" si="8"/>
        <v>10967986996</v>
      </c>
    </row>
    <row r="67" spans="1:7" x14ac:dyDescent="0.25">
      <c r="B67" s="22">
        <f>B38-B66</f>
        <v>0</v>
      </c>
      <c r="C67" s="22">
        <f t="shared" ref="C67:G67" si="9">C38-C66</f>
        <v>0</v>
      </c>
      <c r="D67" s="22">
        <f t="shared" si="9"/>
        <v>0</v>
      </c>
      <c r="E67" s="22">
        <f t="shared" si="9"/>
        <v>0</v>
      </c>
      <c r="F67" s="22">
        <f t="shared" si="9"/>
        <v>0</v>
      </c>
      <c r="G67" s="22">
        <f t="shared" si="9"/>
        <v>0</v>
      </c>
    </row>
    <row r="68" spans="1:7" x14ac:dyDescent="0.25">
      <c r="A68" s="40" t="s">
        <v>86</v>
      </c>
      <c r="B68" s="27">
        <f t="shared" ref="B68:G68" si="10">B53/(B54/10)</f>
        <v>249.06791712974888</v>
      </c>
      <c r="C68" s="9">
        <f t="shared" si="10"/>
        <v>204.04667681584968</v>
      </c>
      <c r="D68" s="27">
        <f t="shared" si="10"/>
        <v>169.69352754104057</v>
      </c>
      <c r="E68" s="9">
        <f t="shared" si="10"/>
        <v>132.28548122596428</v>
      </c>
      <c r="F68" s="9">
        <f t="shared" si="10"/>
        <v>110.97647248058983</v>
      </c>
      <c r="G68" s="9">
        <f t="shared" si="10"/>
        <v>93.009534272856868</v>
      </c>
    </row>
    <row r="69" spans="1:7" x14ac:dyDescent="0.25">
      <c r="A69" s="40" t="s">
        <v>87</v>
      </c>
      <c r="B69" s="41">
        <f>B54/10</f>
        <v>39803856.700000003</v>
      </c>
      <c r="C69" s="41">
        <f t="shared" ref="C69:G69" si="11">C54/10</f>
        <v>49953840.200000003</v>
      </c>
      <c r="D69" s="41">
        <f t="shared" si="11"/>
        <v>60943685</v>
      </c>
      <c r="E69" s="41">
        <f t="shared" si="11"/>
        <v>76179606.299999997</v>
      </c>
      <c r="F69" s="41">
        <f t="shared" si="11"/>
        <v>91415527.599999994</v>
      </c>
      <c r="G69" s="41">
        <f t="shared" si="11"/>
        <v>109698633.09999999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1" ySplit="4" topLeftCell="F17" activePane="bottomRight" state="frozen"/>
      <selection pane="topRight" activeCell="B1" sqref="B1"/>
      <selection pane="bottomLeft" activeCell="A6" sqref="A6"/>
      <selection pane="bottomRight" activeCell="G29" sqref="G29"/>
    </sheetView>
  </sheetViews>
  <sheetFormatPr defaultRowHeight="15" x14ac:dyDescent="0.25"/>
  <cols>
    <col min="1" max="1" width="34.125" customWidth="1"/>
    <col min="2" max="2" width="18" style="8" customWidth="1"/>
    <col min="3" max="7" width="18.75" style="8" bestFit="1" customWidth="1"/>
  </cols>
  <sheetData>
    <row r="1" spans="1:7" ht="15.75" x14ac:dyDescent="0.25">
      <c r="A1" s="1" t="s">
        <v>75</v>
      </c>
      <c r="B1" s="2"/>
      <c r="C1" s="2"/>
      <c r="D1" s="2"/>
      <c r="E1" s="2"/>
      <c r="F1" s="2"/>
      <c r="G1" s="2"/>
    </row>
    <row r="2" spans="1:7" ht="15.75" x14ac:dyDescent="0.25">
      <c r="A2" s="1" t="s">
        <v>88</v>
      </c>
      <c r="B2" s="2"/>
      <c r="C2" s="2"/>
      <c r="D2" s="2"/>
      <c r="E2" s="2"/>
      <c r="F2" s="2"/>
      <c r="G2" s="2"/>
    </row>
    <row r="3" spans="1:7" ht="15.75" x14ac:dyDescent="0.25">
      <c r="A3" s="1" t="s">
        <v>77</v>
      </c>
      <c r="B3" s="2"/>
      <c r="C3" s="2"/>
      <c r="D3" s="2"/>
      <c r="E3" s="2"/>
      <c r="F3" s="2"/>
      <c r="G3" s="2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ht="15.75" x14ac:dyDescent="0.25">
      <c r="A5" s="1"/>
      <c r="B5" s="28"/>
      <c r="C5" s="28"/>
      <c r="D5" s="28"/>
      <c r="E5" s="28"/>
      <c r="F5" s="28"/>
      <c r="G5" s="28"/>
    </row>
    <row r="6" spans="1:7" ht="15.75" x14ac:dyDescent="0.25">
      <c r="A6" s="42" t="s">
        <v>89</v>
      </c>
      <c r="B6" s="15">
        <v>2369551493</v>
      </c>
      <c r="C6" s="15">
        <v>2226285118</v>
      </c>
      <c r="D6" s="15">
        <v>2162958569</v>
      </c>
      <c r="E6" s="15">
        <v>1810527558</v>
      </c>
      <c r="F6" s="15">
        <v>1820948950</v>
      </c>
      <c r="G6" s="15">
        <v>1567911571</v>
      </c>
    </row>
    <row r="7" spans="1:7" ht="15.75" x14ac:dyDescent="0.25">
      <c r="A7" s="16" t="s">
        <v>2</v>
      </c>
      <c r="B7" s="14">
        <v>4364808</v>
      </c>
      <c r="C7" s="14">
        <v>5614302</v>
      </c>
      <c r="D7" s="14">
        <v>6544568</v>
      </c>
      <c r="E7" s="14">
        <v>5190919</v>
      </c>
      <c r="F7" s="14">
        <v>5326695</v>
      </c>
      <c r="G7" s="14">
        <v>6241912</v>
      </c>
    </row>
    <row r="8" spans="1:7" ht="15.75" x14ac:dyDescent="0.25">
      <c r="A8" s="42" t="s">
        <v>3</v>
      </c>
      <c r="B8" s="29">
        <f t="shared" ref="B8:D8" si="0">B6-B7</f>
        <v>2365186685</v>
      </c>
      <c r="C8" s="29">
        <f t="shared" si="0"/>
        <v>2220670816</v>
      </c>
      <c r="D8" s="29">
        <f t="shared" si="0"/>
        <v>2156414001</v>
      </c>
      <c r="E8" s="29">
        <f t="shared" ref="E8:F8" si="1">E6-E7</f>
        <v>1805336639</v>
      </c>
      <c r="F8" s="29">
        <f t="shared" si="1"/>
        <v>1815622255</v>
      </c>
      <c r="G8" s="29">
        <f>G6-G7</f>
        <v>1561669659</v>
      </c>
    </row>
    <row r="9" spans="1:7" ht="15.75" x14ac:dyDescent="0.25">
      <c r="A9" s="16" t="s">
        <v>4</v>
      </c>
      <c r="B9" s="14">
        <v>826376096</v>
      </c>
      <c r="C9" s="14">
        <v>832247115</v>
      </c>
      <c r="D9" s="14">
        <v>851912137</v>
      </c>
      <c r="E9" s="14">
        <v>793411453</v>
      </c>
      <c r="F9" s="14">
        <v>803384844</v>
      </c>
      <c r="G9" s="14">
        <v>808990453</v>
      </c>
    </row>
    <row r="10" spans="1:7" ht="15.75" x14ac:dyDescent="0.25">
      <c r="A10" s="16" t="s">
        <v>5</v>
      </c>
      <c r="B10" s="14">
        <v>40490136</v>
      </c>
      <c r="C10" s="14">
        <v>137060054</v>
      </c>
      <c r="D10" s="14">
        <v>35014831</v>
      </c>
      <c r="E10" s="14">
        <v>129267928</v>
      </c>
      <c r="F10" s="14">
        <v>160482079</v>
      </c>
      <c r="G10" s="14">
        <v>64523968</v>
      </c>
    </row>
    <row r="11" spans="1:7" ht="15.75" x14ac:dyDescent="0.25">
      <c r="A11" s="1"/>
      <c r="B11" s="15">
        <f t="shared" ref="B11:E11" si="2">B8+B9+B10</f>
        <v>3232052917</v>
      </c>
      <c r="C11" s="15">
        <f t="shared" si="2"/>
        <v>3189977985</v>
      </c>
      <c r="D11" s="15">
        <f t="shared" si="2"/>
        <v>3043340969</v>
      </c>
      <c r="E11" s="15">
        <f t="shared" si="2"/>
        <v>2728016020</v>
      </c>
      <c r="F11" s="15">
        <f>F8+F9+F10</f>
        <v>2779489178</v>
      </c>
      <c r="G11" s="15">
        <f>G8+G9+G10</f>
        <v>2435184080</v>
      </c>
    </row>
    <row r="12" spans="1:7" ht="15.75" x14ac:dyDescent="0.25">
      <c r="A12" s="1"/>
      <c r="B12" s="28"/>
      <c r="C12" s="28"/>
      <c r="D12" s="28"/>
      <c r="E12" s="28"/>
      <c r="F12" s="28"/>
      <c r="G12" s="28"/>
    </row>
    <row r="13" spans="1:7" ht="15.75" x14ac:dyDescent="0.25">
      <c r="A13" s="42" t="s">
        <v>6</v>
      </c>
      <c r="B13" s="28"/>
      <c r="C13" s="28"/>
      <c r="D13" s="28"/>
      <c r="E13" s="28"/>
      <c r="F13" s="28"/>
      <c r="G13" s="28"/>
    </row>
    <row r="14" spans="1:7" ht="15.75" x14ac:dyDescent="0.25">
      <c r="A14" s="16" t="s">
        <v>7</v>
      </c>
      <c r="B14" s="14">
        <v>1298796222</v>
      </c>
      <c r="C14" s="14">
        <v>1725419579</v>
      </c>
      <c r="D14" s="14">
        <v>1829858599</v>
      </c>
      <c r="E14" s="14">
        <v>2229802337</v>
      </c>
      <c r="F14" s="14">
        <v>1792856344</v>
      </c>
      <c r="G14" s="14">
        <v>1661864084</v>
      </c>
    </row>
    <row r="15" spans="1:7" ht="15.75" x14ac:dyDescent="0.25">
      <c r="A15" s="16" t="s">
        <v>8</v>
      </c>
      <c r="B15" s="14">
        <v>516744971</v>
      </c>
      <c r="C15" s="14">
        <v>532625952</v>
      </c>
      <c r="D15" s="14">
        <v>477450433</v>
      </c>
      <c r="E15" s="14">
        <v>401188170</v>
      </c>
      <c r="F15" s="14">
        <v>423909935</v>
      </c>
      <c r="G15" s="14">
        <v>317442877</v>
      </c>
    </row>
    <row r="16" spans="1:7" ht="15.75" x14ac:dyDescent="0.25">
      <c r="A16" s="16" t="s">
        <v>63</v>
      </c>
      <c r="B16" s="14">
        <v>209814776</v>
      </c>
      <c r="C16" s="14">
        <v>113691545</v>
      </c>
      <c r="D16" s="14">
        <v>174633012</v>
      </c>
      <c r="E16" s="14">
        <v>73899771</v>
      </c>
      <c r="F16" s="14">
        <v>62417637</v>
      </c>
      <c r="G16" s="14">
        <v>119880976</v>
      </c>
    </row>
    <row r="17" spans="1:8" ht="15.75" x14ac:dyDescent="0.25">
      <c r="A17" s="16" t="s">
        <v>0</v>
      </c>
      <c r="B17" s="14">
        <v>493196634</v>
      </c>
      <c r="C17" s="14">
        <v>479658839</v>
      </c>
      <c r="D17" s="14">
        <v>431179867</v>
      </c>
      <c r="E17" s="14">
        <v>364700132</v>
      </c>
      <c r="F17" s="14">
        <v>324973093</v>
      </c>
      <c r="G17" s="14">
        <v>260322324</v>
      </c>
    </row>
    <row r="18" spans="1:8" ht="15.75" x14ac:dyDescent="0.25">
      <c r="A18" s="16" t="s">
        <v>64</v>
      </c>
      <c r="B18" s="14">
        <v>0</v>
      </c>
      <c r="C18" s="14">
        <v>0</v>
      </c>
      <c r="D18" s="14">
        <v>200000</v>
      </c>
      <c r="E18" s="14">
        <v>255430</v>
      </c>
      <c r="F18" s="14">
        <v>200000</v>
      </c>
      <c r="G18" s="14">
        <v>0</v>
      </c>
    </row>
    <row r="19" spans="1:8" ht="15.75" x14ac:dyDescent="0.25">
      <c r="A19" s="16"/>
      <c r="B19" s="14"/>
      <c r="C19" s="14"/>
      <c r="D19" s="14"/>
      <c r="E19" s="14"/>
      <c r="F19" s="14"/>
      <c r="G19" s="14"/>
    </row>
    <row r="20" spans="1:8" ht="15.75" x14ac:dyDescent="0.25">
      <c r="A20" s="16" t="s">
        <v>9</v>
      </c>
      <c r="B20" s="14"/>
      <c r="C20" s="14"/>
      <c r="D20" s="14"/>
      <c r="E20" s="14"/>
      <c r="F20" s="14"/>
      <c r="G20" s="14"/>
    </row>
    <row r="21" spans="1:8" ht="15.75" x14ac:dyDescent="0.25">
      <c r="A21" s="16" t="s">
        <v>10</v>
      </c>
      <c r="B21" s="14"/>
      <c r="C21" s="14"/>
      <c r="D21" s="14"/>
      <c r="E21" s="14"/>
      <c r="F21" s="14"/>
      <c r="G21" s="14"/>
    </row>
    <row r="22" spans="1:8" x14ac:dyDescent="0.25">
      <c r="A22" s="40" t="s">
        <v>90</v>
      </c>
      <c r="B22" s="29">
        <f t="shared" ref="B22:C22" si="3">B11-B14-B15-B16-B17-B18-B20+B21</f>
        <v>713500314</v>
      </c>
      <c r="C22" s="29">
        <f t="shared" si="3"/>
        <v>338582070</v>
      </c>
      <c r="D22" s="29">
        <f>D11-D14-D15-D16-D17-D18-D20+D21</f>
        <v>130019058</v>
      </c>
      <c r="E22" s="29">
        <f>E11-E14-E15-E16-E17-E18-E20+E21</f>
        <v>-341829820</v>
      </c>
      <c r="F22" s="29">
        <f>F11-F14-F15-F16-F17-F18-F20+F21</f>
        <v>175132169</v>
      </c>
      <c r="G22" s="29">
        <f t="shared" ref="G22:H22" si="4">G11-G14-G15-G17-G20+G21</f>
        <v>195554795</v>
      </c>
      <c r="H22" s="29">
        <f t="shared" si="4"/>
        <v>0</v>
      </c>
    </row>
    <row r="23" spans="1:8" x14ac:dyDescent="0.25">
      <c r="A23" s="37" t="s">
        <v>91</v>
      </c>
      <c r="B23" s="29">
        <f>B24+B25</f>
        <v>0</v>
      </c>
      <c r="C23" s="29">
        <f t="shared" ref="C23:G23" si="5">C24+C25</f>
        <v>79384837</v>
      </c>
      <c r="D23" s="29">
        <f t="shared" si="5"/>
        <v>89016378</v>
      </c>
      <c r="E23" s="29">
        <f t="shared" si="5"/>
        <v>100344950</v>
      </c>
      <c r="F23" s="29">
        <f t="shared" si="5"/>
        <v>145946471</v>
      </c>
      <c r="G23" s="29">
        <f t="shared" si="5"/>
        <v>42865802</v>
      </c>
      <c r="H23" s="29"/>
    </row>
    <row r="24" spans="1:8" ht="15.75" x14ac:dyDescent="0.25">
      <c r="A24" s="16" t="s">
        <v>104</v>
      </c>
      <c r="B24" s="14"/>
      <c r="C24" s="14">
        <v>79384837</v>
      </c>
      <c r="D24" s="14">
        <v>89016378</v>
      </c>
      <c r="E24" s="14">
        <v>100344950</v>
      </c>
      <c r="F24" s="14">
        <v>137643824</v>
      </c>
      <c r="G24" s="14">
        <v>32640508</v>
      </c>
    </row>
    <row r="25" spans="1:8" ht="15.75" x14ac:dyDescent="0.25">
      <c r="A25" s="16" t="s">
        <v>105</v>
      </c>
      <c r="B25" s="14"/>
      <c r="C25" s="14">
        <v>0</v>
      </c>
      <c r="D25" s="14"/>
      <c r="E25" s="14"/>
      <c r="F25" s="14">
        <v>8302647</v>
      </c>
      <c r="G25" s="14">
        <v>10225294</v>
      </c>
    </row>
    <row r="26" spans="1:8" x14ac:dyDescent="0.25">
      <c r="A26" s="40" t="s">
        <v>92</v>
      </c>
      <c r="B26" s="29">
        <f t="shared" ref="B26:D26" si="6">B22-B24</f>
        <v>713500314</v>
      </c>
      <c r="C26" s="29">
        <f t="shared" si="6"/>
        <v>259197233</v>
      </c>
      <c r="D26" s="29">
        <f t="shared" si="6"/>
        <v>41002680</v>
      </c>
      <c r="E26" s="29">
        <f t="shared" ref="E26:F26" si="7">E22-E23</f>
        <v>-442174770</v>
      </c>
      <c r="F26" s="29">
        <f t="shared" si="7"/>
        <v>29185698</v>
      </c>
      <c r="G26" s="29">
        <f>G22-G23</f>
        <v>152688993</v>
      </c>
    </row>
    <row r="27" spans="1:8" x14ac:dyDescent="0.25">
      <c r="A27" s="2"/>
      <c r="B27" s="11"/>
      <c r="C27" s="10"/>
      <c r="D27" s="10"/>
      <c r="E27" s="10"/>
      <c r="F27" s="10"/>
      <c r="G27" s="10"/>
    </row>
    <row r="28" spans="1:8" x14ac:dyDescent="0.25">
      <c r="A28" s="40" t="s">
        <v>93</v>
      </c>
      <c r="B28" s="12">
        <f>B26/('1'!B54/10)</f>
        <v>17.92540655991257</v>
      </c>
      <c r="C28" s="12">
        <f>C26/('1'!C54/10)</f>
        <v>5.1887348792856169</v>
      </c>
      <c r="D28" s="12">
        <f>D26/('1'!D54/10)</f>
        <v>0.67279620521798111</v>
      </c>
      <c r="E28" s="12">
        <f>E26/('1'!E54/10)</f>
        <v>-5.8043719503969138</v>
      </c>
      <c r="F28" s="12">
        <f>F26/('1'!F54/10)</f>
        <v>0.31926412028934131</v>
      </c>
      <c r="G28" s="12">
        <f>G26/('1'!G54/10)</f>
        <v>1.3918951283632723</v>
      </c>
    </row>
    <row r="29" spans="1:8" x14ac:dyDescent="0.25">
      <c r="A29" s="43" t="s">
        <v>94</v>
      </c>
      <c r="B29" s="8">
        <v>39803856.700000003</v>
      </c>
      <c r="C29" s="8">
        <f>'1'!C54/10</f>
        <v>49953840.200000003</v>
      </c>
      <c r="D29" s="8">
        <v>60943685</v>
      </c>
      <c r="E29" s="8">
        <v>76179606.299999997</v>
      </c>
      <c r="F29" s="8">
        <v>91415527.599999994</v>
      </c>
      <c r="G29" s="8">
        <v>109698633.09999999</v>
      </c>
    </row>
    <row r="52" spans="1:1" x14ac:dyDescent="0.25">
      <c r="A5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xSplit="1" ySplit="4" topLeftCell="F31" activePane="bottomRight" state="frozen"/>
      <selection pane="topRight" activeCell="B1" sqref="B1"/>
      <selection pane="bottomLeft" activeCell="A6" sqref="A6"/>
      <selection pane="bottomRight" activeCell="M35" sqref="M35"/>
    </sheetView>
  </sheetViews>
  <sheetFormatPr defaultColWidth="9.125" defaultRowHeight="15" x14ac:dyDescent="0.25"/>
  <cols>
    <col min="1" max="1" width="39.875" style="19" customWidth="1"/>
    <col min="2" max="3" width="17.75" style="19" bestFit="1" customWidth="1"/>
    <col min="4" max="5" width="17.875" style="19" bestFit="1" customWidth="1"/>
    <col min="6" max="7" width="17.75" style="19" bestFit="1" customWidth="1"/>
    <col min="8" max="16384" width="9.125" style="19"/>
  </cols>
  <sheetData>
    <row r="1" spans="1:7" ht="15.75" x14ac:dyDescent="0.25">
      <c r="A1" s="45" t="s">
        <v>75</v>
      </c>
      <c r="B1" s="45"/>
      <c r="C1" s="45"/>
      <c r="D1" s="45"/>
      <c r="E1" s="45"/>
    </row>
    <row r="2" spans="1:7" ht="15.75" x14ac:dyDescent="0.25">
      <c r="A2" s="45" t="s">
        <v>95</v>
      </c>
      <c r="B2" s="45"/>
      <c r="C2" s="45"/>
      <c r="D2" s="45"/>
      <c r="E2" s="45"/>
    </row>
    <row r="3" spans="1:7" ht="15.75" x14ac:dyDescent="0.25">
      <c r="A3" s="45" t="s">
        <v>77</v>
      </c>
      <c r="B3" s="45"/>
      <c r="C3" s="45"/>
      <c r="D3" s="45"/>
      <c r="E3" s="45"/>
    </row>
    <row r="4" spans="1:7" ht="15.75" x14ac:dyDescent="0.25">
      <c r="A4" s="45"/>
      <c r="B4" s="45">
        <v>2013</v>
      </c>
      <c r="C4" s="45">
        <v>2014</v>
      </c>
      <c r="D4" s="45">
        <v>2015</v>
      </c>
      <c r="E4" s="45">
        <v>2016</v>
      </c>
      <c r="F4" s="45">
        <v>2017</v>
      </c>
      <c r="G4" s="45">
        <v>2018</v>
      </c>
    </row>
    <row r="5" spans="1:7" x14ac:dyDescent="0.25">
      <c r="A5" s="46" t="s">
        <v>96</v>
      </c>
      <c r="F5" s="22"/>
    </row>
    <row r="6" spans="1:7" x14ac:dyDescent="0.25">
      <c r="A6" s="19" t="s">
        <v>35</v>
      </c>
      <c r="B6" s="25">
        <v>2350957474</v>
      </c>
      <c r="C6" s="25">
        <v>2347779150</v>
      </c>
      <c r="D6" s="25">
        <v>2148735718</v>
      </c>
      <c r="E6" s="25">
        <v>1909229948</v>
      </c>
      <c r="F6" s="22">
        <v>1839518824</v>
      </c>
      <c r="G6" s="25">
        <v>1594502845</v>
      </c>
    </row>
    <row r="7" spans="1:7" x14ac:dyDescent="0.25">
      <c r="A7" s="19" t="s">
        <v>107</v>
      </c>
      <c r="B7" s="25"/>
      <c r="C7" s="25">
        <v>528132396</v>
      </c>
      <c r="D7" s="25"/>
      <c r="E7" s="25"/>
      <c r="F7" s="22"/>
      <c r="G7" s="25">
        <v>612079774</v>
      </c>
    </row>
    <row r="8" spans="1:7" x14ac:dyDescent="0.25">
      <c r="A8" s="47" t="s">
        <v>36</v>
      </c>
      <c r="B8" s="25">
        <v>1039306</v>
      </c>
      <c r="C8" s="25"/>
      <c r="D8" s="25">
        <v>1436438719</v>
      </c>
      <c r="E8" s="25">
        <v>526931755</v>
      </c>
      <c r="F8" s="25">
        <v>671601009</v>
      </c>
      <c r="G8" s="25"/>
    </row>
    <row r="9" spans="1:7" x14ac:dyDescent="0.25">
      <c r="A9" s="47" t="s">
        <v>71</v>
      </c>
      <c r="B9" s="25"/>
      <c r="C9" s="25">
        <v>952863</v>
      </c>
      <c r="D9" s="25">
        <v>5001010</v>
      </c>
      <c r="E9" s="25">
        <v>32031805</v>
      </c>
      <c r="F9" s="25">
        <v>27549460</v>
      </c>
      <c r="G9" s="25">
        <v>29491551</v>
      </c>
    </row>
    <row r="10" spans="1:7" x14ac:dyDescent="0.25">
      <c r="A10" s="47" t="s">
        <v>37</v>
      </c>
      <c r="B10" s="25"/>
      <c r="C10" s="25"/>
      <c r="D10" s="25"/>
      <c r="E10" s="25"/>
      <c r="F10" s="25"/>
      <c r="G10" s="25"/>
    </row>
    <row r="11" spans="1:7" x14ac:dyDescent="0.25">
      <c r="A11" s="47" t="s">
        <v>38</v>
      </c>
      <c r="B11" s="25">
        <v>-1024728571</v>
      </c>
      <c r="C11" s="25">
        <v>-1139778875</v>
      </c>
      <c r="D11" s="25">
        <v>-1024841540</v>
      </c>
      <c r="E11" s="25">
        <v>-875827133</v>
      </c>
      <c r="F11" s="25">
        <v>-676370132</v>
      </c>
      <c r="G11" s="25">
        <v>-658159305</v>
      </c>
    </row>
    <row r="12" spans="1:7" x14ac:dyDescent="0.25">
      <c r="A12" s="47" t="s">
        <v>39</v>
      </c>
      <c r="B12" s="25">
        <v>-1208532932</v>
      </c>
      <c r="C12" s="25">
        <v>-1704563147</v>
      </c>
      <c r="D12" s="25">
        <v>-2247059539</v>
      </c>
      <c r="E12" s="25">
        <v>-2118538769</v>
      </c>
      <c r="F12" s="25">
        <v>-1773421773</v>
      </c>
      <c r="G12" s="25">
        <v>-1796517873</v>
      </c>
    </row>
    <row r="13" spans="1:7" x14ac:dyDescent="0.25">
      <c r="A13" s="47" t="s">
        <v>40</v>
      </c>
      <c r="B13" s="25">
        <v>-142674176</v>
      </c>
      <c r="C13" s="25">
        <v>-66245797</v>
      </c>
      <c r="D13" s="25">
        <v>-218587837</v>
      </c>
      <c r="E13" s="25">
        <v>-51536980</v>
      </c>
      <c r="F13" s="25">
        <v>-111020586</v>
      </c>
      <c r="G13" s="25">
        <v>-103838903</v>
      </c>
    </row>
    <row r="14" spans="1:7" x14ac:dyDescent="0.25">
      <c r="A14" s="26"/>
      <c r="B14" s="48">
        <f t="shared" ref="B14:E14" si="0">SUM(B5:B13)</f>
        <v>-23938899</v>
      </c>
      <c r="C14" s="48">
        <f>SUM(C5:C13)</f>
        <v>-33723410</v>
      </c>
      <c r="D14" s="48">
        <f t="shared" si="0"/>
        <v>99686531</v>
      </c>
      <c r="E14" s="48">
        <f t="shared" si="0"/>
        <v>-577709374</v>
      </c>
      <c r="F14" s="48">
        <f>SUM(F5:F13)</f>
        <v>-22143198</v>
      </c>
      <c r="G14" s="48">
        <f>SUM(G5:G13)</f>
        <v>-322441911</v>
      </c>
    </row>
    <row r="15" spans="1:7" x14ac:dyDescent="0.25">
      <c r="B15" s="25"/>
      <c r="C15" s="25"/>
      <c r="D15" s="25"/>
      <c r="E15" s="25"/>
      <c r="F15" s="25"/>
      <c r="G15" s="25"/>
    </row>
    <row r="16" spans="1:7" x14ac:dyDescent="0.25">
      <c r="A16" s="46" t="s">
        <v>97</v>
      </c>
      <c r="B16" s="25"/>
      <c r="C16" s="25"/>
      <c r="D16" s="25"/>
      <c r="E16" s="25"/>
      <c r="F16" s="25"/>
      <c r="G16" s="25"/>
    </row>
    <row r="17" spans="1:7" x14ac:dyDescent="0.25">
      <c r="A17" s="49" t="s">
        <v>1</v>
      </c>
      <c r="B17" s="25">
        <v>-74500889</v>
      </c>
      <c r="C17" s="25">
        <v>-58925841</v>
      </c>
      <c r="D17" s="25">
        <v>-50132629</v>
      </c>
      <c r="E17" s="25">
        <v>-160219683</v>
      </c>
      <c r="F17" s="25">
        <v>-35105117</v>
      </c>
      <c r="G17" s="25">
        <v>-16058426</v>
      </c>
    </row>
    <row r="18" spans="1:7" x14ac:dyDescent="0.25">
      <c r="A18" s="49" t="s">
        <v>41</v>
      </c>
      <c r="B18" s="25">
        <v>17634206</v>
      </c>
      <c r="C18" s="25">
        <v>10334288</v>
      </c>
      <c r="D18" s="25">
        <v>400000</v>
      </c>
      <c r="E18" s="25">
        <v>0</v>
      </c>
      <c r="F18" s="25"/>
      <c r="G18" s="25">
        <v>18681899</v>
      </c>
    </row>
    <row r="19" spans="1:7" x14ac:dyDescent="0.25">
      <c r="A19" s="49" t="s">
        <v>65</v>
      </c>
      <c r="B19" s="25">
        <v>-505160656</v>
      </c>
      <c r="C19" s="25">
        <v>-779531206</v>
      </c>
      <c r="D19" s="25">
        <v>-355194742</v>
      </c>
      <c r="E19" s="25">
        <v>-608357108</v>
      </c>
      <c r="F19" s="25">
        <v>-136225767</v>
      </c>
      <c r="G19" s="25">
        <v>-251259600</v>
      </c>
    </row>
    <row r="20" spans="1:7" x14ac:dyDescent="0.25">
      <c r="A20" s="49" t="s">
        <v>50</v>
      </c>
      <c r="B20" s="25"/>
      <c r="C20" s="25"/>
      <c r="D20" s="25"/>
      <c r="E20" s="25"/>
      <c r="F20" s="25"/>
      <c r="G20" s="25"/>
    </row>
    <row r="21" spans="1:7" x14ac:dyDescent="0.25">
      <c r="A21" s="49" t="s">
        <v>66</v>
      </c>
      <c r="B21" s="25">
        <v>87526098</v>
      </c>
      <c r="C21" s="25">
        <v>764112639</v>
      </c>
      <c r="D21" s="25">
        <v>276208274</v>
      </c>
      <c r="E21" s="25">
        <v>1068635573</v>
      </c>
      <c r="F21" s="25">
        <v>668546996</v>
      </c>
      <c r="G21" s="25">
        <v>170363716</v>
      </c>
    </row>
    <row r="22" spans="1:7" x14ac:dyDescent="0.25">
      <c r="A22" s="50" t="s">
        <v>72</v>
      </c>
      <c r="B22" s="25"/>
      <c r="C22" s="25">
        <v>149000000</v>
      </c>
      <c r="D22" s="25">
        <v>520000000</v>
      </c>
      <c r="E22" s="25">
        <v>356000000</v>
      </c>
      <c r="F22" s="25">
        <v>971300000</v>
      </c>
      <c r="G22" s="25">
        <v>200000000</v>
      </c>
    </row>
    <row r="23" spans="1:7" x14ac:dyDescent="0.25">
      <c r="A23" s="50" t="s">
        <v>73</v>
      </c>
      <c r="B23" s="25"/>
      <c r="C23" s="25"/>
      <c r="D23" s="25"/>
      <c r="E23" s="25"/>
      <c r="F23" s="25">
        <v>-24306644</v>
      </c>
      <c r="G23" s="25">
        <v>1337601</v>
      </c>
    </row>
    <row r="24" spans="1:7" ht="30" x14ac:dyDescent="0.25">
      <c r="A24" s="49" t="s">
        <v>67</v>
      </c>
      <c r="B24" s="25">
        <v>-100000000</v>
      </c>
      <c r="C24" s="25">
        <v>-350000000</v>
      </c>
      <c r="D24" s="25">
        <v>-331000000</v>
      </c>
      <c r="E24" s="25">
        <v>-184300000</v>
      </c>
      <c r="F24" s="25">
        <v>-1129900000</v>
      </c>
      <c r="G24" s="25">
        <v>-70000000</v>
      </c>
    </row>
    <row r="25" spans="1:7" x14ac:dyDescent="0.25">
      <c r="A25" s="49" t="s">
        <v>52</v>
      </c>
      <c r="B25" s="25"/>
      <c r="C25" s="25"/>
      <c r="D25" s="25"/>
      <c r="E25" s="25"/>
      <c r="F25" s="25"/>
      <c r="G25" s="25"/>
    </row>
    <row r="26" spans="1:7" x14ac:dyDescent="0.25">
      <c r="A26" s="49" t="s">
        <v>68</v>
      </c>
      <c r="B26" s="25">
        <v>2000000</v>
      </c>
      <c r="C26" s="25"/>
      <c r="D26" s="25"/>
      <c r="E26" s="25"/>
      <c r="F26" s="25"/>
      <c r="G26" s="25"/>
    </row>
    <row r="27" spans="1:7" x14ac:dyDescent="0.25">
      <c r="A27" s="49" t="s">
        <v>69</v>
      </c>
      <c r="B27" s="25">
        <v>30000000</v>
      </c>
      <c r="C27" s="25">
        <v>60000000</v>
      </c>
      <c r="D27" s="25"/>
      <c r="E27" s="25">
        <v>2690190</v>
      </c>
      <c r="F27" s="25">
        <v>212217397</v>
      </c>
      <c r="G27" s="25"/>
    </row>
    <row r="28" spans="1:7" x14ac:dyDescent="0.25">
      <c r="A28" s="49" t="s">
        <v>70</v>
      </c>
      <c r="B28" s="25">
        <v>0</v>
      </c>
      <c r="C28" s="25">
        <v>-357935</v>
      </c>
      <c r="D28" s="25">
        <v>-4200375</v>
      </c>
      <c r="E28" s="25">
        <v>0</v>
      </c>
      <c r="F28" s="25"/>
      <c r="G28" s="25"/>
    </row>
    <row r="29" spans="1:7" x14ac:dyDescent="0.25">
      <c r="A29" s="49" t="s">
        <v>42</v>
      </c>
      <c r="B29" s="25">
        <v>-16775638</v>
      </c>
      <c r="C29" s="25">
        <v>-18682300</v>
      </c>
      <c r="D29" s="25">
        <v>-10062588</v>
      </c>
      <c r="E29" s="25">
        <v>-7629000</v>
      </c>
      <c r="F29" s="25">
        <v>-5861000</v>
      </c>
      <c r="G29" s="25">
        <v>-9055000</v>
      </c>
    </row>
    <row r="30" spans="1:7" x14ac:dyDescent="0.25">
      <c r="A30" s="49" t="s">
        <v>51</v>
      </c>
      <c r="B30" s="25">
        <v>18365137</v>
      </c>
      <c r="C30" s="25">
        <v>16427676</v>
      </c>
      <c r="D30" s="25">
        <v>14550176</v>
      </c>
      <c r="E30" s="25">
        <v>11694356</v>
      </c>
      <c r="F30" s="25">
        <v>8537938</v>
      </c>
      <c r="G30" s="25">
        <v>8899432</v>
      </c>
    </row>
    <row r="31" spans="1:7" x14ac:dyDescent="0.25">
      <c r="A31" s="49" t="s">
        <v>43</v>
      </c>
      <c r="B31" s="25">
        <v>650538986</v>
      </c>
      <c r="C31" s="25"/>
      <c r="D31" s="25"/>
      <c r="E31" s="25"/>
      <c r="F31" s="25"/>
      <c r="G31" s="25"/>
    </row>
    <row r="32" spans="1:7" x14ac:dyDescent="0.25">
      <c r="A32" s="49" t="s">
        <v>108</v>
      </c>
      <c r="B32" s="25"/>
      <c r="C32" s="25"/>
      <c r="D32" s="25"/>
      <c r="E32" s="25"/>
      <c r="F32" s="25"/>
      <c r="G32" s="25">
        <v>-46403</v>
      </c>
    </row>
    <row r="33" spans="1:7" x14ac:dyDescent="0.25">
      <c r="A33" s="26"/>
      <c r="B33" s="48">
        <f t="shared" ref="B33:F33" si="1">SUM(B17:B31)</f>
        <v>109627244</v>
      </c>
      <c r="C33" s="48">
        <f t="shared" si="1"/>
        <v>-207622679</v>
      </c>
      <c r="D33" s="48">
        <f t="shared" si="1"/>
        <v>60568116</v>
      </c>
      <c r="E33" s="48">
        <f t="shared" si="1"/>
        <v>478514328</v>
      </c>
      <c r="F33" s="48">
        <f t="shared" si="1"/>
        <v>529203803</v>
      </c>
      <c r="G33" s="48">
        <f>SUM(G17:G32)</f>
        <v>52863219</v>
      </c>
    </row>
    <row r="34" spans="1:7" x14ac:dyDescent="0.25">
      <c r="B34" s="25"/>
      <c r="C34" s="25"/>
      <c r="D34" s="25"/>
      <c r="E34" s="25"/>
      <c r="F34" s="25"/>
      <c r="G34" s="25"/>
    </row>
    <row r="35" spans="1:7" x14ac:dyDescent="0.25">
      <c r="A35" s="46" t="s">
        <v>98</v>
      </c>
      <c r="B35" s="25"/>
      <c r="C35" s="25"/>
      <c r="D35" s="25"/>
      <c r="E35" s="25"/>
      <c r="F35" s="25"/>
      <c r="G35" s="25"/>
    </row>
    <row r="36" spans="1:7" x14ac:dyDescent="0.25">
      <c r="A36" s="19" t="s">
        <v>44</v>
      </c>
      <c r="B36" s="25">
        <v>19039</v>
      </c>
      <c r="C36" s="25">
        <v>33267</v>
      </c>
      <c r="D36" s="25">
        <v>6003</v>
      </c>
      <c r="E36" s="25">
        <v>7349</v>
      </c>
      <c r="F36" s="25">
        <v>5247</v>
      </c>
      <c r="G36" s="25">
        <v>5415</v>
      </c>
    </row>
    <row r="37" spans="1:7" x14ac:dyDescent="0.25">
      <c r="A37" s="19" t="s">
        <v>74</v>
      </c>
      <c r="B37" s="25"/>
      <c r="C37" s="25"/>
      <c r="D37" s="25"/>
      <c r="E37" s="25"/>
      <c r="F37" s="25">
        <v>2411288</v>
      </c>
      <c r="G37" s="25">
        <v>-424687</v>
      </c>
    </row>
    <row r="38" spans="1:7" x14ac:dyDescent="0.25">
      <c r="A38" s="26"/>
      <c r="B38" s="51">
        <f t="shared" ref="B38:F38" si="2">SUM(B36:B37)</f>
        <v>19039</v>
      </c>
      <c r="C38" s="51">
        <f t="shared" si="2"/>
        <v>33267</v>
      </c>
      <c r="D38" s="51">
        <f t="shared" si="2"/>
        <v>6003</v>
      </c>
      <c r="E38" s="51">
        <f t="shared" si="2"/>
        <v>7349</v>
      </c>
      <c r="F38" s="51">
        <f t="shared" si="2"/>
        <v>2416535</v>
      </c>
      <c r="G38" s="51">
        <f>SUM(G36:G37)</f>
        <v>-419272</v>
      </c>
    </row>
    <row r="39" spans="1:7" x14ac:dyDescent="0.25">
      <c r="B39" s="25"/>
      <c r="C39" s="25"/>
      <c r="D39" s="25"/>
      <c r="E39" s="25"/>
      <c r="F39" s="25"/>
      <c r="G39" s="25"/>
    </row>
    <row r="40" spans="1:7" x14ac:dyDescent="0.25">
      <c r="A40" s="26" t="s">
        <v>99</v>
      </c>
      <c r="B40" s="24">
        <f t="shared" ref="B40:G40" si="3">B14+B33+B38</f>
        <v>85707384</v>
      </c>
      <c r="C40" s="24">
        <f t="shared" si="3"/>
        <v>-241312822</v>
      </c>
      <c r="D40" s="24">
        <f t="shared" si="3"/>
        <v>160260650</v>
      </c>
      <c r="E40" s="24">
        <f t="shared" si="3"/>
        <v>-99187697</v>
      </c>
      <c r="F40" s="24">
        <f t="shared" si="3"/>
        <v>509477140</v>
      </c>
      <c r="G40" s="24">
        <f t="shared" si="3"/>
        <v>-269997964</v>
      </c>
    </row>
    <row r="41" spans="1:7" x14ac:dyDescent="0.25">
      <c r="A41" s="52" t="s">
        <v>100</v>
      </c>
      <c r="B41" s="25">
        <v>3491634889</v>
      </c>
      <c r="C41" s="25">
        <v>3577342272</v>
      </c>
      <c r="D41" s="25">
        <v>3336029451</v>
      </c>
      <c r="E41" s="25">
        <v>3496290101</v>
      </c>
      <c r="F41" s="25">
        <v>3397102404</v>
      </c>
      <c r="G41" s="25">
        <v>3906579544</v>
      </c>
    </row>
    <row r="42" spans="1:7" x14ac:dyDescent="0.25">
      <c r="A42" s="46" t="s">
        <v>101</v>
      </c>
      <c r="B42" s="24">
        <f t="shared" ref="B42:G42" si="4">B40+B41</f>
        <v>3577342273</v>
      </c>
      <c r="C42" s="24">
        <f t="shared" si="4"/>
        <v>3336029450</v>
      </c>
      <c r="D42" s="24">
        <f t="shared" si="4"/>
        <v>3496290101</v>
      </c>
      <c r="E42" s="24">
        <f t="shared" si="4"/>
        <v>3397102404</v>
      </c>
      <c r="F42" s="24">
        <f t="shared" si="4"/>
        <v>3906579544</v>
      </c>
      <c r="G42" s="24">
        <f t="shared" si="4"/>
        <v>3636581580</v>
      </c>
    </row>
    <row r="43" spans="1:7" x14ac:dyDescent="0.25">
      <c r="B43" s="26"/>
      <c r="C43" s="26"/>
      <c r="D43" s="26"/>
      <c r="E43" s="26"/>
      <c r="F43" s="26"/>
      <c r="G43" s="26"/>
    </row>
    <row r="45" spans="1:7" x14ac:dyDescent="0.25">
      <c r="A45" s="46" t="s">
        <v>102</v>
      </c>
      <c r="B45" s="27">
        <f>B14/('1'!B54/10)</f>
        <v>-0.60142159541037632</v>
      </c>
      <c r="C45" s="27">
        <f>C14/('1'!C54/10)</f>
        <v>-0.67509144171862878</v>
      </c>
      <c r="D45" s="27">
        <f>D14/('1'!D54/10)</f>
        <v>1.6357155134285037</v>
      </c>
      <c r="E45" s="27">
        <f>E14/('1'!E54/10)</f>
        <v>-7.583517453804431</v>
      </c>
      <c r="F45" s="27">
        <f>F14/('1'!F54/10)</f>
        <v>-0.24222578572089323</v>
      </c>
      <c r="G45" s="27">
        <f>G14/('1'!G54/10)</f>
        <v>-2.9393430153871263</v>
      </c>
    </row>
    <row r="46" spans="1:7" x14ac:dyDescent="0.25">
      <c r="A46" s="46" t="s">
        <v>103</v>
      </c>
      <c r="B46" s="19">
        <v>39803856.700000003</v>
      </c>
      <c r="C46" s="19">
        <v>49953840.200000003</v>
      </c>
      <c r="D46" s="19">
        <v>60943685</v>
      </c>
      <c r="E46" s="19">
        <v>76179606.299999997</v>
      </c>
      <c r="F46" s="19">
        <v>91415527.599999994</v>
      </c>
      <c r="G46" s="19">
        <v>109698633.09999999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2020-04-12T14:11:16Z</dcterms:modified>
</cp:coreProperties>
</file>