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+5woUr4PbiS5kxAp7CgGul032WA=="/>
    </ext>
  </extLst>
</workbook>
</file>

<file path=xl/calcChain.xml><?xml version="1.0" encoding="utf-8"?>
<calcChain xmlns="http://schemas.openxmlformats.org/spreadsheetml/2006/main">
  <c r="B8" i="4" l="1"/>
  <c r="H49" i="3"/>
  <c r="G49" i="3"/>
  <c r="F49" i="3"/>
  <c r="E49" i="3"/>
  <c r="D49" i="3"/>
  <c r="C49" i="3"/>
  <c r="B49" i="3"/>
  <c r="H48" i="3"/>
  <c r="G48" i="3"/>
  <c r="F48" i="3"/>
  <c r="D48" i="3"/>
  <c r="C48" i="3"/>
  <c r="B48" i="3"/>
  <c r="H44" i="3"/>
  <c r="H46" i="3" s="1"/>
  <c r="D44" i="3"/>
  <c r="D46" i="3" s="1"/>
  <c r="H42" i="3"/>
  <c r="G42" i="3"/>
  <c r="F42" i="3"/>
  <c r="E42" i="3"/>
  <c r="D42" i="3"/>
  <c r="C42" i="3"/>
  <c r="B42" i="3"/>
  <c r="H23" i="3"/>
  <c r="G23" i="3"/>
  <c r="F23" i="3"/>
  <c r="E23" i="3"/>
  <c r="D23" i="3"/>
  <c r="C23" i="3"/>
  <c r="B23" i="3"/>
  <c r="H12" i="3"/>
  <c r="G12" i="3"/>
  <c r="G44" i="3" s="1"/>
  <c r="G46" i="3" s="1"/>
  <c r="F12" i="3"/>
  <c r="E12" i="3"/>
  <c r="D12" i="3"/>
  <c r="C12" i="3"/>
  <c r="C44" i="3" s="1"/>
  <c r="C46" i="3" s="1"/>
  <c r="B12" i="3"/>
  <c r="H31" i="2"/>
  <c r="G31" i="2"/>
  <c r="F31" i="2"/>
  <c r="E31" i="2"/>
  <c r="D31" i="2"/>
  <c r="C31" i="2"/>
  <c r="B31" i="2"/>
  <c r="B28" i="2"/>
  <c r="B6" i="4" s="1"/>
  <c r="H25" i="2"/>
  <c r="G25" i="2"/>
  <c r="F25" i="2"/>
  <c r="E25" i="2"/>
  <c r="D25" i="2"/>
  <c r="C25" i="2"/>
  <c r="B25" i="2"/>
  <c r="H23" i="2"/>
  <c r="H28" i="2" s="1"/>
  <c r="H30" i="2" s="1"/>
  <c r="G21" i="2"/>
  <c r="G23" i="2" s="1"/>
  <c r="G28" i="2" s="1"/>
  <c r="C21" i="2"/>
  <c r="C23" i="2" s="1"/>
  <c r="C28" i="2" s="1"/>
  <c r="G13" i="2"/>
  <c r="G10" i="4" s="1"/>
  <c r="F13" i="2"/>
  <c r="C13" i="2"/>
  <c r="C10" i="4" s="1"/>
  <c r="B13" i="2"/>
  <c r="B21" i="2" s="1"/>
  <c r="B23" i="2" s="1"/>
  <c r="H9" i="2"/>
  <c r="G9" i="2"/>
  <c r="F9" i="2"/>
  <c r="E9" i="2"/>
  <c r="D9" i="2"/>
  <c r="C9" i="2"/>
  <c r="B9" i="2"/>
  <c r="H7" i="2"/>
  <c r="H13" i="2" s="1"/>
  <c r="H21" i="2" s="1"/>
  <c r="G7" i="2"/>
  <c r="F7" i="2"/>
  <c r="E7" i="2"/>
  <c r="D7" i="2"/>
  <c r="D13" i="2" s="1"/>
  <c r="C7" i="2"/>
  <c r="B7" i="2"/>
  <c r="H57" i="1"/>
  <c r="G57" i="1"/>
  <c r="F57" i="1"/>
  <c r="E57" i="1"/>
  <c r="D57" i="1"/>
  <c r="C57" i="1"/>
  <c r="B57" i="1"/>
  <c r="G56" i="1"/>
  <c r="F56" i="1"/>
  <c r="C56" i="1"/>
  <c r="B56" i="1"/>
  <c r="H45" i="1"/>
  <c r="G45" i="1"/>
  <c r="G7" i="4" s="1"/>
  <c r="F45" i="1"/>
  <c r="F7" i="4" s="1"/>
  <c r="E45" i="1"/>
  <c r="E56" i="1" s="1"/>
  <c r="D45" i="1"/>
  <c r="C45" i="1"/>
  <c r="C7" i="4" s="1"/>
  <c r="B45" i="1"/>
  <c r="B7" i="4" s="1"/>
  <c r="H43" i="1"/>
  <c r="G43" i="1"/>
  <c r="G54" i="1" s="1"/>
  <c r="D43" i="1"/>
  <c r="C43" i="1"/>
  <c r="C54" i="1" s="1"/>
  <c r="H32" i="1"/>
  <c r="G32" i="1"/>
  <c r="F32" i="1"/>
  <c r="F8" i="4" s="1"/>
  <c r="E32" i="1"/>
  <c r="E8" i="4" s="1"/>
  <c r="D32" i="1"/>
  <c r="D8" i="4" s="1"/>
  <c r="C32" i="1"/>
  <c r="C8" i="4" s="1"/>
  <c r="B32" i="1"/>
  <c r="H27" i="1"/>
  <c r="G27" i="1"/>
  <c r="F27" i="1"/>
  <c r="E27" i="1"/>
  <c r="E43" i="1" s="1"/>
  <c r="E54" i="1" s="1"/>
  <c r="D27" i="1"/>
  <c r="C27" i="1"/>
  <c r="B27" i="1"/>
  <c r="E23" i="1"/>
  <c r="D23" i="1"/>
  <c r="H14" i="1"/>
  <c r="G14" i="1"/>
  <c r="G8" i="4" s="1"/>
  <c r="F14" i="1"/>
  <c r="C14" i="1"/>
  <c r="B14" i="1"/>
  <c r="H6" i="1"/>
  <c r="H23" i="1" s="1"/>
  <c r="G6" i="1"/>
  <c r="G23" i="1" s="1"/>
  <c r="F6" i="1"/>
  <c r="F23" i="1" s="1"/>
  <c r="C6" i="1"/>
  <c r="C23" i="1" s="1"/>
  <c r="B6" i="1"/>
  <c r="B23" i="1" s="1"/>
  <c r="D10" i="4" l="1"/>
  <c r="D21" i="2"/>
  <c r="D23" i="2" s="1"/>
  <c r="D28" i="2" s="1"/>
  <c r="C11" i="4"/>
  <c r="C9" i="4"/>
  <c r="C5" i="4"/>
  <c r="C6" i="4"/>
  <c r="H54" i="1"/>
  <c r="H56" i="1"/>
  <c r="G11" i="4"/>
  <c r="G9" i="4"/>
  <c r="G5" i="4"/>
  <c r="G6" i="4"/>
  <c r="C30" i="2"/>
  <c r="E48" i="3"/>
  <c r="E44" i="3"/>
  <c r="E46" i="3" s="1"/>
  <c r="B30" i="2"/>
  <c r="B11" i="4"/>
  <c r="B9" i="4"/>
  <c r="B5" i="4"/>
  <c r="B43" i="1"/>
  <c r="B54" i="1" s="1"/>
  <c r="F43" i="1"/>
  <c r="F54" i="1" s="1"/>
  <c r="D54" i="1"/>
  <c r="D56" i="1"/>
  <c r="E13" i="2"/>
  <c r="F21" i="2"/>
  <c r="F23" i="2" s="1"/>
  <c r="F28" i="2" s="1"/>
  <c r="F10" i="4"/>
  <c r="G30" i="2"/>
  <c r="B44" i="3"/>
  <c r="B46" i="3" s="1"/>
  <c r="F44" i="3"/>
  <c r="F46" i="3" s="1"/>
  <c r="D7" i="4"/>
  <c r="B10" i="4"/>
  <c r="E7" i="4"/>
  <c r="E10" i="4" l="1"/>
  <c r="E21" i="2"/>
  <c r="E23" i="2" s="1"/>
  <c r="E28" i="2" s="1"/>
  <c r="D6" i="4"/>
  <c r="D30" i="2"/>
  <c r="D11" i="4"/>
  <c r="D9" i="4"/>
  <c r="D5" i="4"/>
  <c r="F30" i="2"/>
  <c r="F11" i="4"/>
  <c r="F9" i="4"/>
  <c r="F5" i="4"/>
  <c r="F6" i="4"/>
  <c r="E6" i="4" l="1"/>
  <c r="E30" i="2"/>
  <c r="E11" i="4"/>
  <c r="E9" i="4"/>
  <c r="E5" i="4"/>
</calcChain>
</file>

<file path=xl/sharedStrings.xml><?xml version="1.0" encoding="utf-8"?>
<sst xmlns="http://schemas.openxmlformats.org/spreadsheetml/2006/main" count="120" uniqueCount="105">
  <si>
    <t>SHASHA DENIMS LIMITED</t>
  </si>
  <si>
    <t>Balance Sheet</t>
  </si>
  <si>
    <t>Income Statement</t>
  </si>
  <si>
    <t>As at year end</t>
  </si>
  <si>
    <t>Cash Flow Statement</t>
  </si>
  <si>
    <t>Net Revenues</t>
  </si>
  <si>
    <t>Net Cash Flows - Operating Activities</t>
  </si>
  <si>
    <t>ASSETS</t>
  </si>
  <si>
    <t>NON CURRENT ASSETS</t>
  </si>
  <si>
    <t>Collection from turnover</t>
  </si>
  <si>
    <t>Payment to suppliers, employees and other expenses</t>
  </si>
  <si>
    <t>Cost of goods sold</t>
  </si>
  <si>
    <t>Financial expenses</t>
  </si>
  <si>
    <t>WPPF paid</t>
  </si>
  <si>
    <t>Central Fund (RMG-30%)</t>
  </si>
  <si>
    <t>Property,Plant  and  Equipment</t>
  </si>
  <si>
    <t>Income taxes paid</t>
  </si>
  <si>
    <t>Intangible asset</t>
  </si>
  <si>
    <t>Gross Profit</t>
  </si>
  <si>
    <t>Preliminary Expense</t>
  </si>
  <si>
    <t>Pre-Operational Expenses</t>
  </si>
  <si>
    <t>Capital work in progress</t>
  </si>
  <si>
    <t>Investment in Associate</t>
  </si>
  <si>
    <t>Operating Incomes/Expenses</t>
  </si>
  <si>
    <t>CURRENT ASSETS</t>
  </si>
  <si>
    <t>Administrative</t>
  </si>
  <si>
    <t>Net Cash Flows - Investment Activities</t>
  </si>
  <si>
    <t>Inventories</t>
  </si>
  <si>
    <t>Selling &amp; distribution</t>
  </si>
  <si>
    <t>Acquition of property,plant and equipment</t>
  </si>
  <si>
    <t>Materials in transit</t>
  </si>
  <si>
    <t>Accounts receivable</t>
  </si>
  <si>
    <t>Advance for Land &amp; Land Development</t>
  </si>
  <si>
    <t>Operating Profit</t>
  </si>
  <si>
    <t>Interest receivables</t>
  </si>
  <si>
    <t>Deposit for share</t>
  </si>
  <si>
    <t>Advance, deposits &amp; prepayments</t>
  </si>
  <si>
    <t>Investment Realized SGL</t>
  </si>
  <si>
    <t>Cash &amp; Cash equivalent</t>
  </si>
  <si>
    <t>Non-Operating Income/(Expenses)</t>
  </si>
  <si>
    <t>Investment in associate</t>
  </si>
  <si>
    <t>Financial Expenses</t>
  </si>
  <si>
    <t>Deposit in shares</t>
  </si>
  <si>
    <t>Received from machinery sales</t>
  </si>
  <si>
    <t>Financial income</t>
  </si>
  <si>
    <t>Liabilities and Capital</t>
  </si>
  <si>
    <t>Non operating  income/loss</t>
  </si>
  <si>
    <t>Gain on disposal of assets</t>
  </si>
  <si>
    <t>Liabilities</t>
  </si>
  <si>
    <t>Exchange gain/loss</t>
  </si>
  <si>
    <t>Non Current Liabilities</t>
  </si>
  <si>
    <t>Net Cash Flows - Financing Activities</t>
  </si>
  <si>
    <t>Share capital</t>
  </si>
  <si>
    <t>Long term loan</t>
  </si>
  <si>
    <t>Profit Before contribution to WPPF</t>
  </si>
  <si>
    <t>Share premium account</t>
  </si>
  <si>
    <t>Financial Liability</t>
  </si>
  <si>
    <t>Dividend paid</t>
  </si>
  <si>
    <t>Deferred tax liability</t>
  </si>
  <si>
    <t>Investment in Associates</t>
  </si>
  <si>
    <t>Current Liabilities</t>
  </si>
  <si>
    <t>Dividend Income-SGL</t>
  </si>
  <si>
    <t>Deposit for Shares</t>
  </si>
  <si>
    <t>Account payables</t>
  </si>
  <si>
    <t>Liability for expenses</t>
  </si>
  <si>
    <t>Loan to others</t>
  </si>
  <si>
    <t>Contribution to WPPF</t>
  </si>
  <si>
    <t>Provision for tax</t>
  </si>
  <si>
    <t>Provision for WPPF</t>
  </si>
  <si>
    <t>Profit Before Taxation</t>
  </si>
  <si>
    <t>Other Payable</t>
  </si>
  <si>
    <t>Current portion of long term loan</t>
  </si>
  <si>
    <t>IPO fund received</t>
  </si>
  <si>
    <t>Capital GainSGL</t>
  </si>
  <si>
    <t>Short term loan</t>
  </si>
  <si>
    <t>Short Term Loan- Others</t>
  </si>
  <si>
    <t>Provision for Taxation</t>
  </si>
  <si>
    <t>Share Money Deposit</t>
  </si>
  <si>
    <t>Others Payable</t>
  </si>
  <si>
    <t>Current</t>
  </si>
  <si>
    <t>Short-term loan-others</t>
  </si>
  <si>
    <t>Shareholders’ Equity</t>
  </si>
  <si>
    <t>Deferred</t>
  </si>
  <si>
    <t>Net Profit</t>
  </si>
  <si>
    <t>Share premium</t>
  </si>
  <si>
    <t>Net Change in Cash Flows</t>
  </si>
  <si>
    <t>Retained earnings</t>
  </si>
  <si>
    <t>Revaluation Reserve</t>
  </si>
  <si>
    <t>Earnings per share (par value Taka 10)</t>
  </si>
  <si>
    <t>Non-Controlling Interest</t>
  </si>
  <si>
    <t>Cash and Cash Equivalents at Beginning Period</t>
  </si>
  <si>
    <t>Cash and Cash Equivalents at End of Period</t>
  </si>
  <si>
    <t>Net Operating Cash Flow Per Share</t>
  </si>
  <si>
    <t>Shares to Calculate EPS</t>
  </si>
  <si>
    <t>Net assets value per share</t>
  </si>
  <si>
    <t>Shares to calculate NAVPS</t>
  </si>
  <si>
    <t>Shares to Calculate NOCFPS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</si>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</sst>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1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/>
    <xf numFmtId="41" fontId="1" fillId="0" borderId="0" xfId="0" applyNumberFormat="1" applyFont="1"/>
    <xf numFmtId="41" fontId="3" fillId="0" borderId="1" xfId="0" applyNumberFormat="1" applyFont="1" applyBorder="1"/>
    <xf numFmtId="3" fontId="3" fillId="0" borderId="1" xfId="0" applyNumberFormat="1" applyFont="1" applyBorder="1"/>
    <xf numFmtId="41" fontId="1" fillId="0" borderId="2" xfId="0" applyNumberFormat="1" applyFont="1" applyBorder="1"/>
    <xf numFmtId="3" fontId="1" fillId="0" borderId="0" xfId="0" applyNumberFormat="1" applyFont="1"/>
    <xf numFmtId="0" fontId="1" fillId="0" borderId="3" xfId="0" applyFont="1" applyBorder="1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1" fontId="1" fillId="0" borderId="3" xfId="0" applyNumberFormat="1" applyFont="1" applyBorder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4" fontId="1" fillId="0" borderId="0" xfId="0" applyNumberFormat="1" applyFont="1"/>
    <xf numFmtId="15" fontId="5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8.875" customWidth="1"/>
    <col min="2" max="2" width="12.5" customWidth="1"/>
    <col min="3" max="3" width="13.375" customWidth="1"/>
    <col min="4" max="5" width="12.5" customWidth="1"/>
    <col min="6" max="7" width="13.375" customWidth="1"/>
    <col min="8" max="8" width="16.87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2" t="s">
        <v>3</v>
      </c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4" t="s">
        <v>7</v>
      </c>
      <c r="B5" s="5"/>
      <c r="C5" s="5"/>
      <c r="D5" s="5"/>
      <c r="E5" s="5"/>
      <c r="F5" s="5"/>
      <c r="G5" s="5"/>
    </row>
    <row r="6" spans="1:8" x14ac:dyDescent="0.25">
      <c r="A6" s="6" t="s">
        <v>8</v>
      </c>
      <c r="B6" s="9">
        <f t="shared" ref="B6:C6" si="0">SUM(B7:B12)</f>
        <v>4323530902</v>
      </c>
      <c r="C6" s="9">
        <f t="shared" si="0"/>
        <v>3879102410</v>
      </c>
      <c r="D6" s="9">
        <v>3977438116</v>
      </c>
      <c r="E6" s="9">
        <v>4545834747</v>
      </c>
      <c r="F6" s="9">
        <f t="shared" ref="F6:H6" si="1">SUM(F7:F12)</f>
        <v>4708191058</v>
      </c>
      <c r="G6" s="9">
        <f t="shared" si="1"/>
        <v>4963415632</v>
      </c>
      <c r="H6" s="9">
        <f t="shared" si="1"/>
        <v>4943283347</v>
      </c>
    </row>
    <row r="7" spans="1:8" x14ac:dyDescent="0.25">
      <c r="A7" s="2" t="s">
        <v>15</v>
      </c>
      <c r="B7" s="5">
        <v>3903523432</v>
      </c>
      <c r="C7" s="5">
        <v>3823864256</v>
      </c>
      <c r="D7" s="5">
        <v>3819498183</v>
      </c>
      <c r="E7" s="5">
        <v>3797320238</v>
      </c>
      <c r="F7" s="5">
        <v>3737865630</v>
      </c>
      <c r="G7" s="5">
        <v>4910771780</v>
      </c>
      <c r="H7" s="5">
        <v>4819151480</v>
      </c>
    </row>
    <row r="8" spans="1:8" x14ac:dyDescent="0.25">
      <c r="A8" s="2" t="s">
        <v>17</v>
      </c>
      <c r="B8" s="5">
        <v>4010802</v>
      </c>
      <c r="C8" s="5">
        <v>4509227</v>
      </c>
      <c r="D8" s="5">
        <v>4058305</v>
      </c>
      <c r="E8" s="5">
        <v>3855390</v>
      </c>
      <c r="F8" s="5">
        <v>3486468</v>
      </c>
      <c r="G8" s="5">
        <v>4523663</v>
      </c>
      <c r="H8" s="5">
        <v>4837780</v>
      </c>
    </row>
    <row r="9" spans="1:8" x14ac:dyDescent="0.25">
      <c r="A9" s="2" t="s">
        <v>19</v>
      </c>
      <c r="B9" s="5">
        <v>371090</v>
      </c>
      <c r="C9" s="5">
        <v>112180</v>
      </c>
      <c r="D9" s="5">
        <v>0</v>
      </c>
      <c r="E9" s="5">
        <v>0</v>
      </c>
      <c r="F9" s="5">
        <v>0</v>
      </c>
      <c r="G9" s="5">
        <v>0</v>
      </c>
    </row>
    <row r="10" spans="1:8" x14ac:dyDescent="0.25">
      <c r="A10" s="2" t="s">
        <v>20</v>
      </c>
      <c r="B10" s="5">
        <v>360821389</v>
      </c>
      <c r="C10" s="5">
        <v>2196558</v>
      </c>
      <c r="D10" s="5">
        <v>0</v>
      </c>
      <c r="E10" s="5">
        <v>0</v>
      </c>
      <c r="F10" s="5">
        <v>0</v>
      </c>
      <c r="G10" s="5">
        <v>0</v>
      </c>
    </row>
    <row r="11" spans="1:8" x14ac:dyDescent="0.25">
      <c r="A11" s="2" t="s">
        <v>21</v>
      </c>
      <c r="B11" s="5">
        <v>0</v>
      </c>
      <c r="C11" s="5">
        <v>0</v>
      </c>
      <c r="D11" s="5">
        <v>105461439</v>
      </c>
      <c r="E11" s="5">
        <v>696238930</v>
      </c>
      <c r="F11" s="5">
        <v>918418771</v>
      </c>
      <c r="G11" s="5">
        <v>0</v>
      </c>
      <c r="H11" s="5">
        <v>89193112</v>
      </c>
    </row>
    <row r="12" spans="1:8" x14ac:dyDescent="0.25">
      <c r="A12" s="2" t="s">
        <v>22</v>
      </c>
      <c r="B12" s="5">
        <v>54804189</v>
      </c>
      <c r="C12" s="5">
        <v>48420189</v>
      </c>
      <c r="D12" s="5">
        <v>48420189</v>
      </c>
      <c r="E12" s="5">
        <v>48420189</v>
      </c>
      <c r="F12" s="5">
        <v>48420189</v>
      </c>
      <c r="G12" s="5">
        <v>48120189</v>
      </c>
      <c r="H12" s="5">
        <v>30100975</v>
      </c>
    </row>
    <row r="13" spans="1:8" x14ac:dyDescent="0.25">
      <c r="B13" s="5"/>
      <c r="C13" s="5"/>
      <c r="D13" s="5"/>
      <c r="E13" s="5"/>
      <c r="F13" s="5"/>
      <c r="G13" s="5"/>
    </row>
    <row r="14" spans="1:8" x14ac:dyDescent="0.25">
      <c r="A14" s="6" t="s">
        <v>24</v>
      </c>
      <c r="B14" s="9">
        <f t="shared" ref="B14:C14" si="2">SUM(B15:B21)</f>
        <v>3078727030</v>
      </c>
      <c r="C14" s="9">
        <f t="shared" si="2"/>
        <v>9960957342</v>
      </c>
      <c r="D14" s="9">
        <v>5230394957</v>
      </c>
      <c r="E14" s="9">
        <v>5155228759</v>
      </c>
      <c r="F14" s="9">
        <f t="shared" ref="F14:H14" si="3">SUM(F15:F21)</f>
        <v>6171205477</v>
      </c>
      <c r="G14" s="9">
        <f t="shared" si="3"/>
        <v>7113765780</v>
      </c>
      <c r="H14" s="9">
        <f t="shared" si="3"/>
        <v>7482498937</v>
      </c>
    </row>
    <row r="15" spans="1:8" x14ac:dyDescent="0.25">
      <c r="A15" s="8" t="s">
        <v>27</v>
      </c>
      <c r="B15" s="5">
        <v>746169183</v>
      </c>
      <c r="C15" s="5">
        <v>724385522</v>
      </c>
      <c r="D15" s="5">
        <v>697963861</v>
      </c>
      <c r="E15" s="5">
        <v>968055817</v>
      </c>
      <c r="F15" s="5">
        <v>1816859869</v>
      </c>
      <c r="G15" s="5">
        <v>2270752424</v>
      </c>
      <c r="H15" s="5">
        <v>2226395602</v>
      </c>
    </row>
    <row r="16" spans="1:8" x14ac:dyDescent="0.25">
      <c r="A16" s="8" t="s">
        <v>30</v>
      </c>
      <c r="B16" s="5">
        <v>4851461</v>
      </c>
      <c r="C16" s="5">
        <v>23258710</v>
      </c>
      <c r="D16" s="5">
        <v>23733430</v>
      </c>
      <c r="E16" s="5">
        <v>107635359</v>
      </c>
      <c r="F16" s="5">
        <v>72748419</v>
      </c>
      <c r="G16" s="5">
        <v>352496618</v>
      </c>
      <c r="H16" s="5">
        <v>84590137</v>
      </c>
    </row>
    <row r="17" spans="1:8" x14ac:dyDescent="0.25">
      <c r="A17" s="8" t="s">
        <v>31</v>
      </c>
      <c r="B17" s="5">
        <v>1946184187</v>
      </c>
      <c r="C17" s="5">
        <v>2268151358</v>
      </c>
      <c r="D17" s="5">
        <v>2510464717</v>
      </c>
      <c r="E17" s="5">
        <v>2486151728</v>
      </c>
      <c r="F17" s="5">
        <v>2544304233</v>
      </c>
      <c r="G17" s="5">
        <v>3149252735</v>
      </c>
      <c r="H17" s="5">
        <v>3702829144</v>
      </c>
    </row>
    <row r="18" spans="1:8" x14ac:dyDescent="0.25">
      <c r="A18" s="8" t="s">
        <v>34</v>
      </c>
      <c r="B18" s="5">
        <v>0</v>
      </c>
      <c r="C18" s="5">
        <v>0</v>
      </c>
      <c r="D18" s="5">
        <v>7030701</v>
      </c>
      <c r="E18" s="5">
        <v>4719100</v>
      </c>
      <c r="F18" s="5">
        <v>1622714</v>
      </c>
      <c r="G18" s="5">
        <v>1037000</v>
      </c>
    </row>
    <row r="19" spans="1:8" x14ac:dyDescent="0.25">
      <c r="A19" s="8" t="s">
        <v>35</v>
      </c>
      <c r="B19" s="5">
        <v>65331540</v>
      </c>
      <c r="C19" s="5">
        <v>66262143</v>
      </c>
      <c r="D19" s="5">
        <v>69407623</v>
      </c>
      <c r="E19" s="5">
        <v>72334462</v>
      </c>
      <c r="F19" s="5">
        <v>374248146</v>
      </c>
      <c r="G19" s="5">
        <v>373677926</v>
      </c>
      <c r="H19" s="5">
        <v>373827926</v>
      </c>
    </row>
    <row r="20" spans="1:8" x14ac:dyDescent="0.25">
      <c r="A20" s="8" t="s">
        <v>36</v>
      </c>
      <c r="B20" s="5">
        <v>215337998</v>
      </c>
      <c r="C20" s="5">
        <v>208806566</v>
      </c>
      <c r="D20" s="5">
        <v>276568818</v>
      </c>
      <c r="E20" s="5">
        <v>361219688</v>
      </c>
      <c r="F20" s="5">
        <v>607765836</v>
      </c>
      <c r="G20" s="5">
        <v>840105092</v>
      </c>
      <c r="H20" s="5">
        <v>854102032</v>
      </c>
    </row>
    <row r="21" spans="1:8" ht="15.75" customHeight="1" x14ac:dyDescent="0.25">
      <c r="A21" s="8" t="s">
        <v>38</v>
      </c>
      <c r="B21" s="5">
        <v>100852661</v>
      </c>
      <c r="C21" s="5">
        <v>6670093043</v>
      </c>
      <c r="D21" s="5">
        <v>1645225807</v>
      </c>
      <c r="E21" s="5">
        <v>1155112605</v>
      </c>
      <c r="F21" s="5">
        <v>753656260</v>
      </c>
      <c r="G21" s="5">
        <v>126443985</v>
      </c>
      <c r="H21" s="5">
        <v>240754096</v>
      </c>
    </row>
    <row r="22" spans="1:8" ht="15.75" customHeight="1" x14ac:dyDescent="0.25">
      <c r="B22" s="5"/>
      <c r="C22" s="5"/>
      <c r="D22" s="5"/>
      <c r="E22" s="5"/>
      <c r="F22" s="5"/>
      <c r="G22" s="5"/>
    </row>
    <row r="23" spans="1:8" ht="15.75" customHeight="1" x14ac:dyDescent="0.25">
      <c r="A23" s="1"/>
      <c r="B23" s="9">
        <f t="shared" ref="B23:D23" si="4">SUM(B6,B14)</f>
        <v>7402257932</v>
      </c>
      <c r="C23" s="9">
        <f t="shared" si="4"/>
        <v>13840059752</v>
      </c>
      <c r="D23" s="9">
        <f t="shared" si="4"/>
        <v>9207833073</v>
      </c>
      <c r="E23" s="9">
        <f>SUM(E6,E14)+1</f>
        <v>9701063507</v>
      </c>
      <c r="F23" s="9">
        <f t="shared" ref="F23:H23" si="5">SUM(F6,F14)</f>
        <v>10879396535</v>
      </c>
      <c r="G23" s="9">
        <f t="shared" si="5"/>
        <v>12077181412</v>
      </c>
      <c r="H23" s="9">
        <f t="shared" si="5"/>
        <v>12425782284</v>
      </c>
    </row>
    <row r="24" spans="1:8" ht="15.75" customHeight="1" x14ac:dyDescent="0.25">
      <c r="B24" s="5"/>
      <c r="C24" s="5"/>
      <c r="D24" s="5"/>
      <c r="E24" s="5"/>
      <c r="F24" s="5"/>
      <c r="G24" s="5"/>
    </row>
    <row r="25" spans="1:8" ht="15.75" customHeight="1" x14ac:dyDescent="0.25">
      <c r="A25" s="15" t="s">
        <v>45</v>
      </c>
      <c r="B25" s="9"/>
      <c r="C25" s="9"/>
      <c r="D25" s="9"/>
      <c r="E25" s="9"/>
      <c r="F25" s="9"/>
      <c r="G25" s="5"/>
    </row>
    <row r="26" spans="1:8" ht="15.75" customHeight="1" x14ac:dyDescent="0.25">
      <c r="A26" s="16" t="s">
        <v>48</v>
      </c>
      <c r="B26" s="9"/>
      <c r="C26" s="9"/>
      <c r="D26" s="9"/>
      <c r="E26" s="9"/>
      <c r="F26" s="9"/>
      <c r="G26" s="5"/>
    </row>
    <row r="27" spans="1:8" ht="15.75" customHeight="1" x14ac:dyDescent="0.25">
      <c r="A27" s="6" t="s">
        <v>50</v>
      </c>
      <c r="B27" s="9">
        <f t="shared" ref="B27:H27" si="6">SUM(B28:B30)</f>
        <v>1339076690</v>
      </c>
      <c r="C27" s="9">
        <f t="shared" si="6"/>
        <v>1215790240</v>
      </c>
      <c r="D27" s="9">
        <f t="shared" si="6"/>
        <v>1119658354</v>
      </c>
      <c r="E27" s="9">
        <f t="shared" si="6"/>
        <v>1060331950</v>
      </c>
      <c r="F27" s="9">
        <f t="shared" si="6"/>
        <v>957069353</v>
      </c>
      <c r="G27" s="9">
        <f t="shared" si="6"/>
        <v>789523031</v>
      </c>
      <c r="H27" s="9">
        <f t="shared" si="6"/>
        <v>614541098</v>
      </c>
    </row>
    <row r="28" spans="1:8" ht="15.75" customHeight="1" x14ac:dyDescent="0.25">
      <c r="A28" s="8" t="s">
        <v>53</v>
      </c>
      <c r="B28" s="5">
        <v>848563118</v>
      </c>
      <c r="C28" s="5">
        <v>822343967</v>
      </c>
      <c r="D28" s="5">
        <v>681084585</v>
      </c>
      <c r="E28" s="5">
        <v>599481385</v>
      </c>
      <c r="F28" s="5">
        <v>451599095</v>
      </c>
      <c r="G28" s="5">
        <v>239777506</v>
      </c>
      <c r="H28" s="5">
        <v>439273441</v>
      </c>
    </row>
    <row r="29" spans="1:8" ht="15.75" customHeight="1" x14ac:dyDescent="0.25">
      <c r="A29" s="8" t="s">
        <v>56</v>
      </c>
      <c r="B29" s="5">
        <v>422708888</v>
      </c>
      <c r="C29" s="5">
        <v>324400000</v>
      </c>
      <c r="D29" s="5">
        <v>369200000</v>
      </c>
      <c r="E29" s="5">
        <v>391600000</v>
      </c>
      <c r="F29" s="5">
        <v>436400000</v>
      </c>
      <c r="G29" s="5">
        <v>481200000</v>
      </c>
      <c r="H29" s="5">
        <v>81200000</v>
      </c>
    </row>
    <row r="30" spans="1:8" ht="15.75" customHeight="1" x14ac:dyDescent="0.25">
      <c r="A30" s="8" t="s">
        <v>58</v>
      </c>
      <c r="B30" s="5">
        <v>67804684</v>
      </c>
      <c r="C30" s="5">
        <v>69046273</v>
      </c>
      <c r="D30" s="5">
        <v>69373769</v>
      </c>
      <c r="E30" s="5">
        <v>69250565</v>
      </c>
      <c r="F30" s="5">
        <v>69070258</v>
      </c>
      <c r="G30" s="5">
        <v>68545525</v>
      </c>
      <c r="H30" s="5">
        <v>94067657</v>
      </c>
    </row>
    <row r="31" spans="1:8" ht="15.75" customHeight="1" x14ac:dyDescent="0.25">
      <c r="B31" s="5"/>
      <c r="C31" s="5"/>
      <c r="D31" s="5"/>
      <c r="E31" s="5"/>
      <c r="F31" s="5"/>
      <c r="G31" s="5"/>
    </row>
    <row r="32" spans="1:8" ht="15.75" customHeight="1" x14ac:dyDescent="0.25">
      <c r="A32" s="6" t="s">
        <v>60</v>
      </c>
      <c r="B32" s="9">
        <f t="shared" ref="B32:H32" si="7">SUM(B33:B41)</f>
        <v>2871899065</v>
      </c>
      <c r="C32" s="9">
        <f t="shared" si="7"/>
        <v>9575399659</v>
      </c>
      <c r="D32" s="9">
        <f t="shared" si="7"/>
        <v>3113701343</v>
      </c>
      <c r="E32" s="9">
        <f t="shared" si="7"/>
        <v>3383376467</v>
      </c>
      <c r="F32" s="9">
        <f t="shared" si="7"/>
        <v>4383383734</v>
      </c>
      <c r="G32" s="9">
        <f t="shared" si="7"/>
        <v>5333943550</v>
      </c>
      <c r="H32" s="9">
        <f t="shared" si="7"/>
        <v>5637518394</v>
      </c>
    </row>
    <row r="33" spans="1:8" ht="15.75" customHeight="1" x14ac:dyDescent="0.25">
      <c r="A33" s="2" t="s">
        <v>63</v>
      </c>
      <c r="B33" s="5">
        <v>23980042</v>
      </c>
      <c r="C33" s="5">
        <v>18680598</v>
      </c>
      <c r="D33" s="5">
        <v>21025559</v>
      </c>
      <c r="E33" s="5">
        <v>23497753</v>
      </c>
      <c r="F33" s="5">
        <v>686526861</v>
      </c>
      <c r="G33" s="5">
        <v>1796490936</v>
      </c>
      <c r="H33" s="5">
        <v>2024788666</v>
      </c>
    </row>
    <row r="34" spans="1:8" ht="15.75" customHeight="1" x14ac:dyDescent="0.25">
      <c r="A34" s="2" t="s">
        <v>64</v>
      </c>
      <c r="B34" s="5">
        <v>44667650</v>
      </c>
      <c r="C34" s="5">
        <v>67377642</v>
      </c>
      <c r="D34" s="5">
        <v>76401493</v>
      </c>
      <c r="E34" s="5">
        <v>270639702</v>
      </c>
      <c r="F34" s="5">
        <v>89773777</v>
      </c>
      <c r="G34" s="5">
        <v>199022515</v>
      </c>
      <c r="H34" s="5">
        <v>193866935</v>
      </c>
    </row>
    <row r="35" spans="1:8" ht="15.75" customHeight="1" x14ac:dyDescent="0.25">
      <c r="A35" s="2" t="s">
        <v>67</v>
      </c>
      <c r="B35" s="5">
        <v>65634432</v>
      </c>
      <c r="C35" s="5">
        <v>102273294</v>
      </c>
      <c r="D35" s="5">
        <v>153175826</v>
      </c>
      <c r="E35" s="5">
        <v>188062004</v>
      </c>
      <c r="F35" s="5">
        <v>232658415</v>
      </c>
      <c r="G35" s="5">
        <v>163475094</v>
      </c>
      <c r="H35" s="5">
        <v>143582144</v>
      </c>
    </row>
    <row r="36" spans="1:8" ht="15.75" customHeight="1" x14ac:dyDescent="0.25">
      <c r="A36" s="2" t="s">
        <v>68</v>
      </c>
      <c r="B36" s="5">
        <v>19845144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</row>
    <row r="37" spans="1:8" ht="15.75" customHeight="1" x14ac:dyDescent="0.25">
      <c r="A37" s="2" t="s">
        <v>70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13000000</v>
      </c>
      <c r="H37" s="5">
        <v>13000000</v>
      </c>
    </row>
    <row r="38" spans="1:8" ht="15.75" customHeight="1" x14ac:dyDescent="0.25">
      <c r="A38" s="2" t="s">
        <v>71</v>
      </c>
      <c r="B38" s="5">
        <v>66927435</v>
      </c>
      <c r="C38" s="5">
        <v>43027283</v>
      </c>
      <c r="D38" s="5">
        <v>36100188</v>
      </c>
      <c r="E38" s="5">
        <v>33091839</v>
      </c>
      <c r="F38" s="5">
        <v>0</v>
      </c>
      <c r="G38" s="5">
        <v>0</v>
      </c>
    </row>
    <row r="39" spans="1:8" ht="15.75" customHeight="1" x14ac:dyDescent="0.25">
      <c r="A39" s="2" t="s">
        <v>72</v>
      </c>
      <c r="B39" s="5">
        <v>0</v>
      </c>
      <c r="C39" s="5">
        <v>6482082680</v>
      </c>
      <c r="D39" s="5">
        <v>3513928</v>
      </c>
      <c r="E39" s="5">
        <v>3457928</v>
      </c>
      <c r="F39" s="5">
        <v>3436928</v>
      </c>
      <c r="G39" s="5">
        <v>3436928</v>
      </c>
      <c r="H39" s="5">
        <v>3436928</v>
      </c>
    </row>
    <row r="40" spans="1:8" ht="15.75" customHeight="1" x14ac:dyDescent="0.25">
      <c r="A40" s="2" t="s">
        <v>74</v>
      </c>
      <c r="B40" s="5">
        <v>2470238016</v>
      </c>
      <c r="C40" s="5">
        <v>2861958162</v>
      </c>
      <c r="D40" s="5">
        <v>2823484349</v>
      </c>
      <c r="E40" s="5">
        <v>2864627241</v>
      </c>
      <c r="F40" s="5">
        <v>3370987753</v>
      </c>
      <c r="G40" s="5">
        <v>3158518077</v>
      </c>
      <c r="H40" s="5">
        <v>3258843721</v>
      </c>
    </row>
    <row r="41" spans="1:8" ht="15.75" customHeight="1" x14ac:dyDescent="0.25">
      <c r="A41" s="2" t="s">
        <v>75</v>
      </c>
      <c r="B41" s="5">
        <v>180606346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8" ht="15.75" customHeight="1" x14ac:dyDescent="0.25">
      <c r="B42" s="5"/>
      <c r="C42" s="5"/>
      <c r="D42" s="5"/>
      <c r="E42" s="5"/>
      <c r="F42" s="5"/>
      <c r="G42" s="5"/>
    </row>
    <row r="43" spans="1:8" ht="15.75" customHeight="1" x14ac:dyDescent="0.25">
      <c r="A43" s="1"/>
      <c r="B43" s="9">
        <f t="shared" ref="B43:H43" si="8">SUM(B27,B32)</f>
        <v>4210975755</v>
      </c>
      <c r="C43" s="9">
        <f t="shared" si="8"/>
        <v>10791189899</v>
      </c>
      <c r="D43" s="9">
        <f t="shared" si="8"/>
        <v>4233359697</v>
      </c>
      <c r="E43" s="9">
        <f t="shared" si="8"/>
        <v>4443708417</v>
      </c>
      <c r="F43" s="9">
        <f t="shared" si="8"/>
        <v>5340453087</v>
      </c>
      <c r="G43" s="9">
        <f t="shared" si="8"/>
        <v>6123466581</v>
      </c>
      <c r="H43" s="9">
        <f t="shared" si="8"/>
        <v>6252059492</v>
      </c>
    </row>
    <row r="44" spans="1:8" ht="15.75" customHeight="1" x14ac:dyDescent="0.25">
      <c r="A44" s="1"/>
      <c r="B44" s="5"/>
      <c r="C44" s="5"/>
      <c r="D44" s="5"/>
      <c r="E44" s="5"/>
      <c r="F44" s="5"/>
      <c r="G44" s="5"/>
    </row>
    <row r="45" spans="1:8" ht="15.75" customHeight="1" x14ac:dyDescent="0.25">
      <c r="A45" s="6" t="s">
        <v>81</v>
      </c>
      <c r="B45" s="9">
        <f t="shared" ref="B45:H45" si="9">SUM(B46:B50)</f>
        <v>2995275794</v>
      </c>
      <c r="C45" s="9">
        <f t="shared" si="9"/>
        <v>2851710990</v>
      </c>
      <c r="D45" s="9">
        <f t="shared" si="9"/>
        <v>4776811304</v>
      </c>
      <c r="E45" s="9">
        <f t="shared" si="9"/>
        <v>5246989476</v>
      </c>
      <c r="F45" s="9">
        <f t="shared" si="9"/>
        <v>5527006897</v>
      </c>
      <c r="G45" s="9">
        <f t="shared" si="9"/>
        <v>5940471302</v>
      </c>
      <c r="H45" s="9">
        <f t="shared" si="9"/>
        <v>5945093027</v>
      </c>
    </row>
    <row r="46" spans="1:8" ht="15.75" customHeight="1" x14ac:dyDescent="0.25">
      <c r="A46" s="2" t="s">
        <v>52</v>
      </c>
      <c r="B46" s="5">
        <v>400635000</v>
      </c>
      <c r="C46" s="5">
        <v>480762000</v>
      </c>
      <c r="D46" s="5">
        <v>1127876300</v>
      </c>
      <c r="E46" s="5">
        <v>1127876300</v>
      </c>
      <c r="F46" s="5">
        <v>1127876300</v>
      </c>
      <c r="G46" s="5">
        <v>1195548870</v>
      </c>
      <c r="H46" s="5">
        <v>1279237290</v>
      </c>
    </row>
    <row r="47" spans="1:8" ht="15.75" customHeight="1" x14ac:dyDescent="0.25">
      <c r="A47" s="2" t="s">
        <v>84</v>
      </c>
      <c r="B47" s="5">
        <v>0</v>
      </c>
      <c r="C47" s="5">
        <v>0</v>
      </c>
      <c r="D47" s="5">
        <v>1250000000</v>
      </c>
      <c r="E47" s="5">
        <v>1250000000</v>
      </c>
      <c r="F47" s="5">
        <v>1250000000</v>
      </c>
      <c r="G47" s="5">
        <v>1250000000</v>
      </c>
      <c r="H47" s="5">
        <v>1250000000</v>
      </c>
    </row>
    <row r="48" spans="1:8" ht="15.75" customHeight="1" x14ac:dyDescent="0.25">
      <c r="A48" s="2" t="s">
        <v>77</v>
      </c>
      <c r="B48" s="5">
        <v>0</v>
      </c>
      <c r="C48" s="5">
        <v>0</v>
      </c>
      <c r="D48" s="5">
        <v>0</v>
      </c>
      <c r="E48" s="5">
        <v>284196380</v>
      </c>
      <c r="F48" s="5">
        <v>284187933</v>
      </c>
      <c r="G48" s="5">
        <v>284187933</v>
      </c>
      <c r="H48" s="5">
        <v>284187933</v>
      </c>
    </row>
    <row r="49" spans="1:26" ht="15.75" customHeight="1" x14ac:dyDescent="0.25">
      <c r="A49" s="2" t="s">
        <v>86</v>
      </c>
      <c r="B49" s="5">
        <v>1720747672</v>
      </c>
      <c r="C49" s="5">
        <v>1497055868</v>
      </c>
      <c r="D49" s="5">
        <v>1525041882</v>
      </c>
      <c r="E49" s="5">
        <v>1711010136</v>
      </c>
      <c r="F49" s="5">
        <v>1991036004</v>
      </c>
      <c r="G49" s="5">
        <v>2336827839</v>
      </c>
      <c r="H49" s="5">
        <v>2257761144</v>
      </c>
    </row>
    <row r="50" spans="1:26" ht="15.75" customHeight="1" x14ac:dyDescent="0.25">
      <c r="A50" s="2" t="s">
        <v>87</v>
      </c>
      <c r="B50" s="5">
        <v>873893122</v>
      </c>
      <c r="C50" s="5">
        <v>873893122</v>
      </c>
      <c r="D50" s="5">
        <v>873893122</v>
      </c>
      <c r="E50" s="5">
        <v>873906660</v>
      </c>
      <c r="F50" s="5">
        <v>873906660</v>
      </c>
      <c r="G50" s="5">
        <v>873906660</v>
      </c>
      <c r="H50" s="5">
        <v>873906660</v>
      </c>
    </row>
    <row r="51" spans="1:26" ht="15.75" customHeight="1" x14ac:dyDescent="0.25">
      <c r="B51" s="5"/>
      <c r="C51" s="5"/>
      <c r="D51" s="5"/>
      <c r="E51" s="5"/>
      <c r="F51" s="5"/>
      <c r="G51" s="5"/>
      <c r="H51" s="5"/>
    </row>
    <row r="52" spans="1:26" ht="15.75" customHeight="1" x14ac:dyDescent="0.25">
      <c r="A52" s="6" t="s">
        <v>89</v>
      </c>
      <c r="B52" s="9">
        <v>196006382</v>
      </c>
      <c r="C52" s="9">
        <v>197158863</v>
      </c>
      <c r="D52" s="9">
        <v>197662072</v>
      </c>
      <c r="E52" s="9">
        <v>10365614</v>
      </c>
      <c r="F52" s="9">
        <v>11936557</v>
      </c>
      <c r="G52" s="9">
        <v>13243530</v>
      </c>
      <c r="H52" s="1">
        <v>228629764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B53" s="5"/>
      <c r="C53" s="5"/>
      <c r="D53" s="5"/>
      <c r="E53" s="5"/>
      <c r="F53" s="5"/>
      <c r="G53" s="5"/>
    </row>
    <row r="54" spans="1:26" ht="15.75" customHeight="1" x14ac:dyDescent="0.25">
      <c r="A54" s="1"/>
      <c r="B54" s="9">
        <f>SUM(B45,B52,B43)+1</f>
        <v>7402257932</v>
      </c>
      <c r="C54" s="9">
        <f t="shared" ref="C54:H54" si="10">SUM(C45,C52,C43)</f>
        <v>13840059752</v>
      </c>
      <c r="D54" s="9">
        <f t="shared" si="10"/>
        <v>9207833073</v>
      </c>
      <c r="E54" s="9">
        <f t="shared" si="10"/>
        <v>9701063507</v>
      </c>
      <c r="F54" s="9">
        <f t="shared" si="10"/>
        <v>10879396541</v>
      </c>
      <c r="G54" s="9">
        <f t="shared" si="10"/>
        <v>12077181413</v>
      </c>
      <c r="H54" s="9">
        <f t="shared" si="10"/>
        <v>12425782283</v>
      </c>
    </row>
    <row r="55" spans="1:26" ht="15.75" customHeight="1" x14ac:dyDescent="0.25">
      <c r="B55" s="5"/>
      <c r="C55" s="5"/>
      <c r="D55" s="5"/>
      <c r="E55" s="5"/>
      <c r="F55" s="5"/>
      <c r="G55" s="5"/>
    </row>
    <row r="56" spans="1:26" ht="15.75" customHeight="1" x14ac:dyDescent="0.25">
      <c r="A56" s="3" t="s">
        <v>94</v>
      </c>
      <c r="B56" s="21">
        <f t="shared" ref="B56:H56" si="11">B45/(B46/10)</f>
        <v>74.763208256892185</v>
      </c>
      <c r="C56" s="21">
        <f t="shared" si="11"/>
        <v>59.316480711869907</v>
      </c>
      <c r="D56" s="21">
        <f t="shared" si="11"/>
        <v>42.352262424522976</v>
      </c>
      <c r="E56" s="21">
        <f t="shared" si="11"/>
        <v>46.520965783215765</v>
      </c>
      <c r="F56" s="21">
        <f t="shared" si="11"/>
        <v>49.003661988464515</v>
      </c>
      <c r="G56" s="21">
        <f t="shared" si="11"/>
        <v>49.688234843967521</v>
      </c>
      <c r="H56" s="21">
        <f t="shared" si="11"/>
        <v>46.473731445086315</v>
      </c>
    </row>
    <row r="57" spans="1:26" ht="15.75" customHeight="1" x14ac:dyDescent="0.25">
      <c r="A57" s="3" t="s">
        <v>95</v>
      </c>
      <c r="B57" s="9">
        <f t="shared" ref="B57:H57" si="12">B46/10</f>
        <v>40063500</v>
      </c>
      <c r="C57" s="9">
        <f t="shared" si="12"/>
        <v>48076200</v>
      </c>
      <c r="D57" s="9">
        <f t="shared" si="12"/>
        <v>112787630</v>
      </c>
      <c r="E57" s="9">
        <f t="shared" si="12"/>
        <v>112787630</v>
      </c>
      <c r="F57" s="9">
        <f t="shared" si="12"/>
        <v>112787630</v>
      </c>
      <c r="G57" s="9">
        <f t="shared" si="12"/>
        <v>119554887</v>
      </c>
      <c r="H57" s="9">
        <f t="shared" si="12"/>
        <v>127923729</v>
      </c>
    </row>
    <row r="58" spans="1:26" ht="15.75" customHeight="1" x14ac:dyDescent="0.2"/>
    <row r="59" spans="1:26" ht="15.75" customHeight="1" x14ac:dyDescent="0.25">
      <c r="H59" s="5"/>
    </row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5.75" customWidth="1"/>
    <col min="2" max="7" width="12.5" customWidth="1"/>
    <col min="8" max="8" width="16.75" customWidth="1"/>
    <col min="9" max="9" width="11.875" customWidth="1"/>
    <col min="10" max="26" width="7.625" customWidth="1"/>
  </cols>
  <sheetData>
    <row r="1" spans="1:11" x14ac:dyDescent="0.25">
      <c r="A1" s="1" t="s">
        <v>0</v>
      </c>
    </row>
    <row r="2" spans="1:11" x14ac:dyDescent="0.25">
      <c r="A2" s="1" t="s">
        <v>2</v>
      </c>
    </row>
    <row r="3" spans="1:11" x14ac:dyDescent="0.25">
      <c r="A3" s="2" t="s">
        <v>3</v>
      </c>
    </row>
    <row r="4" spans="1:11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11" x14ac:dyDescent="0.25">
      <c r="A5" s="3" t="s">
        <v>5</v>
      </c>
      <c r="B5" s="5">
        <v>3824190283</v>
      </c>
      <c r="C5" s="5">
        <v>4180195894</v>
      </c>
      <c r="D5" s="5">
        <v>5144732784</v>
      </c>
      <c r="E5" s="5">
        <v>3038114600</v>
      </c>
      <c r="F5" s="5">
        <v>6256605210</v>
      </c>
      <c r="G5" s="5">
        <v>7511254092</v>
      </c>
      <c r="H5" s="5">
        <v>7922782132</v>
      </c>
      <c r="I5" s="7"/>
    </row>
    <row r="6" spans="1:11" x14ac:dyDescent="0.25">
      <c r="A6" s="2" t="s">
        <v>11</v>
      </c>
      <c r="B6" s="10">
        <v>3026585901</v>
      </c>
      <c r="C6" s="10">
        <v>3383987011</v>
      </c>
      <c r="D6" s="10">
        <v>4039751168</v>
      </c>
      <c r="E6" s="10">
        <v>2463389915</v>
      </c>
      <c r="F6" s="10">
        <v>5048773797</v>
      </c>
      <c r="G6" s="10">
        <v>6271816134</v>
      </c>
      <c r="H6" s="11">
        <v>6936615024</v>
      </c>
      <c r="I6" s="7"/>
      <c r="J6" s="7"/>
      <c r="K6" s="7"/>
    </row>
    <row r="7" spans="1:11" x14ac:dyDescent="0.25">
      <c r="A7" s="3" t="s">
        <v>18</v>
      </c>
      <c r="B7" s="9">
        <f t="shared" ref="B7:H7" si="0">B5-B6</f>
        <v>797604382</v>
      </c>
      <c r="C7" s="9">
        <f t="shared" si="0"/>
        <v>796208883</v>
      </c>
      <c r="D7" s="9">
        <f t="shared" si="0"/>
        <v>1104981616</v>
      </c>
      <c r="E7" s="9">
        <f t="shared" si="0"/>
        <v>574724685</v>
      </c>
      <c r="F7" s="9">
        <f t="shared" si="0"/>
        <v>1207831413</v>
      </c>
      <c r="G7" s="9">
        <f t="shared" si="0"/>
        <v>1239437958</v>
      </c>
      <c r="H7" s="9">
        <f t="shared" si="0"/>
        <v>986167108</v>
      </c>
      <c r="I7" s="13"/>
    </row>
    <row r="8" spans="1:11" x14ac:dyDescent="0.25">
      <c r="A8" s="1"/>
      <c r="B8" s="9"/>
      <c r="C8" s="9"/>
      <c r="D8" s="9"/>
      <c r="E8" s="9"/>
      <c r="F8" s="9"/>
      <c r="G8" s="5"/>
    </row>
    <row r="9" spans="1:11" x14ac:dyDescent="0.25">
      <c r="A9" s="3" t="s">
        <v>23</v>
      </c>
      <c r="B9" s="9">
        <f t="shared" ref="B9:H9" si="1">SUM(B10:B11)</f>
        <v>102193684</v>
      </c>
      <c r="C9" s="9">
        <f t="shared" si="1"/>
        <v>122180358</v>
      </c>
      <c r="D9" s="9">
        <f t="shared" si="1"/>
        <v>167942203</v>
      </c>
      <c r="E9" s="9">
        <f t="shared" si="1"/>
        <v>98212983</v>
      </c>
      <c r="F9" s="9">
        <f t="shared" si="1"/>
        <v>197435453</v>
      </c>
      <c r="G9" s="9">
        <f t="shared" si="1"/>
        <v>234762886</v>
      </c>
      <c r="H9" s="9">
        <f t="shared" si="1"/>
        <v>254637564</v>
      </c>
      <c r="I9" s="7"/>
    </row>
    <row r="10" spans="1:11" x14ac:dyDescent="0.25">
      <c r="A10" s="8" t="s">
        <v>25</v>
      </c>
      <c r="B10" s="5">
        <v>85498376</v>
      </c>
      <c r="C10" s="5">
        <v>100772317</v>
      </c>
      <c r="D10" s="5">
        <v>139988973</v>
      </c>
      <c r="E10" s="5">
        <v>73835884</v>
      </c>
      <c r="F10" s="5">
        <v>152002133</v>
      </c>
      <c r="G10" s="5">
        <v>180463304</v>
      </c>
      <c r="H10" s="7">
        <v>196552126</v>
      </c>
      <c r="I10" s="7"/>
      <c r="J10" s="7"/>
      <c r="K10" s="7"/>
    </row>
    <row r="11" spans="1:11" x14ac:dyDescent="0.25">
      <c r="A11" s="8" t="s">
        <v>28</v>
      </c>
      <c r="B11" s="5">
        <v>16695308</v>
      </c>
      <c r="C11" s="5">
        <v>21408041</v>
      </c>
      <c r="D11" s="5">
        <v>27953230</v>
      </c>
      <c r="E11" s="5">
        <v>24377099</v>
      </c>
      <c r="F11" s="5">
        <v>45433320</v>
      </c>
      <c r="G11" s="5">
        <v>54299582</v>
      </c>
      <c r="H11" s="7">
        <v>58085438</v>
      </c>
      <c r="I11" s="7"/>
      <c r="J11" s="7"/>
      <c r="K11" s="7"/>
    </row>
    <row r="12" spans="1:11" x14ac:dyDescent="0.25">
      <c r="A12" s="1"/>
      <c r="B12" s="9"/>
      <c r="C12" s="9"/>
      <c r="D12" s="9"/>
      <c r="E12" s="9"/>
      <c r="F12" s="9"/>
      <c r="G12" s="5"/>
      <c r="H12" s="8"/>
      <c r="I12" s="7"/>
    </row>
    <row r="13" spans="1:11" x14ac:dyDescent="0.25">
      <c r="A13" s="3" t="s">
        <v>33</v>
      </c>
      <c r="B13" s="12">
        <f t="shared" ref="B13:H13" si="2">B7-B9</f>
        <v>695410698</v>
      </c>
      <c r="C13" s="12">
        <f t="shared" si="2"/>
        <v>674028525</v>
      </c>
      <c r="D13" s="12">
        <f t="shared" si="2"/>
        <v>937039413</v>
      </c>
      <c r="E13" s="12">
        <f t="shared" si="2"/>
        <v>476511702</v>
      </c>
      <c r="F13" s="12">
        <f t="shared" si="2"/>
        <v>1010395960</v>
      </c>
      <c r="G13" s="12">
        <f t="shared" si="2"/>
        <v>1004675072</v>
      </c>
      <c r="H13" s="12">
        <f t="shared" si="2"/>
        <v>731529544</v>
      </c>
      <c r="I13" s="13"/>
    </row>
    <row r="14" spans="1:11" x14ac:dyDescent="0.25">
      <c r="A14" s="14" t="s">
        <v>39</v>
      </c>
      <c r="B14" s="9"/>
      <c r="C14" s="9"/>
      <c r="D14" s="9"/>
      <c r="E14" s="9"/>
      <c r="F14" s="9"/>
      <c r="G14" s="9"/>
      <c r="H14" s="13"/>
      <c r="I14" s="13"/>
    </row>
    <row r="15" spans="1:11" x14ac:dyDescent="0.25">
      <c r="A15" s="8" t="s">
        <v>41</v>
      </c>
      <c r="B15" s="5">
        <v>488154890</v>
      </c>
      <c r="C15" s="5">
        <v>443996821</v>
      </c>
      <c r="D15" s="5">
        <v>407080618</v>
      </c>
      <c r="E15" s="5">
        <v>180493716</v>
      </c>
      <c r="F15" s="5">
        <v>383801463</v>
      </c>
      <c r="G15" s="5">
        <v>394521014</v>
      </c>
      <c r="H15" s="7">
        <v>399872763</v>
      </c>
      <c r="I15" s="7"/>
      <c r="J15" s="7"/>
      <c r="K15" s="7"/>
    </row>
    <row r="16" spans="1:11" x14ac:dyDescent="0.25">
      <c r="A16" s="8" t="s">
        <v>44</v>
      </c>
      <c r="B16" s="5">
        <v>0</v>
      </c>
      <c r="C16" s="5">
        <v>2259443</v>
      </c>
      <c r="D16" s="5">
        <v>122457476</v>
      </c>
      <c r="E16" s="5">
        <v>38580990</v>
      </c>
      <c r="F16" s="5">
        <v>32845521</v>
      </c>
      <c r="G16" s="5">
        <v>13146937</v>
      </c>
      <c r="H16" s="5">
        <v>2164359</v>
      </c>
      <c r="I16" s="7"/>
    </row>
    <row r="17" spans="1:11" x14ac:dyDescent="0.25">
      <c r="A17" s="8" t="s">
        <v>46</v>
      </c>
      <c r="B17" s="5">
        <v>0</v>
      </c>
      <c r="C17" s="5">
        <v>5602949</v>
      </c>
      <c r="D17" s="5">
        <v>7192328</v>
      </c>
      <c r="E17" s="5">
        <v>1104204</v>
      </c>
      <c r="F17" s="5">
        <v>5544062</v>
      </c>
      <c r="G17" s="5">
        <v>13161312</v>
      </c>
      <c r="H17" s="5">
        <v>107731247</v>
      </c>
      <c r="I17" s="7"/>
    </row>
    <row r="18" spans="1:11" x14ac:dyDescent="0.25">
      <c r="A18" s="8" t="s">
        <v>47</v>
      </c>
      <c r="B18" s="5">
        <v>194545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I18" s="7"/>
    </row>
    <row r="19" spans="1:11" x14ac:dyDescent="0.25">
      <c r="A19" s="8" t="s">
        <v>49</v>
      </c>
      <c r="B19" s="5">
        <v>2481137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I19" s="7"/>
    </row>
    <row r="20" spans="1:11" x14ac:dyDescent="0.25">
      <c r="A20" s="8"/>
      <c r="B20" s="5"/>
      <c r="C20" s="5"/>
      <c r="D20" s="5"/>
      <c r="E20" s="5"/>
      <c r="F20" s="5"/>
      <c r="G20" s="5"/>
      <c r="I20" s="7"/>
    </row>
    <row r="21" spans="1:11" ht="15.75" customHeight="1" x14ac:dyDescent="0.25">
      <c r="A21" s="3" t="s">
        <v>54</v>
      </c>
      <c r="B21" s="12">
        <f t="shared" ref="B21:D21" si="3">B13-B15+B16+B17+B18+-B19</f>
        <v>204969216</v>
      </c>
      <c r="C21" s="12">
        <f t="shared" si="3"/>
        <v>237894096</v>
      </c>
      <c r="D21" s="12">
        <f t="shared" si="3"/>
        <v>659608599</v>
      </c>
      <c r="E21" s="12">
        <f>E13-E15+E16-E17+E18+-E19</f>
        <v>333494772</v>
      </c>
      <c r="F21" s="12">
        <f t="shared" ref="F21:H21" si="4">F13-F15+F16+F17+F18+-F19</f>
        <v>664984080</v>
      </c>
      <c r="G21" s="12">
        <f t="shared" si="4"/>
        <v>636462307</v>
      </c>
      <c r="H21" s="12">
        <f t="shared" si="4"/>
        <v>441552387</v>
      </c>
      <c r="I21" s="13"/>
    </row>
    <row r="22" spans="1:11" ht="15.75" customHeight="1" x14ac:dyDescent="0.25">
      <c r="A22" s="2" t="s">
        <v>66</v>
      </c>
      <c r="B22" s="5">
        <v>12194084</v>
      </c>
      <c r="C22" s="5">
        <v>0</v>
      </c>
      <c r="D22" s="5">
        <v>0</v>
      </c>
      <c r="E22" s="5">
        <v>0</v>
      </c>
      <c r="F22" s="5">
        <v>188513</v>
      </c>
      <c r="G22" s="5">
        <v>208574</v>
      </c>
      <c r="H22" s="7">
        <v>308338</v>
      </c>
      <c r="I22" s="7"/>
      <c r="J22" s="7"/>
      <c r="K22" s="7"/>
    </row>
    <row r="23" spans="1:11" ht="15.75" customHeight="1" x14ac:dyDescent="0.25">
      <c r="A23" s="3" t="s">
        <v>69</v>
      </c>
      <c r="B23" s="9">
        <f t="shared" ref="B23:H23" si="5">B21-B22</f>
        <v>192775132</v>
      </c>
      <c r="C23" s="9">
        <f t="shared" si="5"/>
        <v>237894096</v>
      </c>
      <c r="D23" s="9">
        <f t="shared" si="5"/>
        <v>659608599</v>
      </c>
      <c r="E23" s="9">
        <f t="shared" si="5"/>
        <v>333494772</v>
      </c>
      <c r="F23" s="9">
        <f t="shared" si="5"/>
        <v>664795567</v>
      </c>
      <c r="G23" s="9">
        <f t="shared" si="5"/>
        <v>636253733</v>
      </c>
      <c r="H23" s="9">
        <f t="shared" si="5"/>
        <v>441244049</v>
      </c>
      <c r="I23" s="13"/>
    </row>
    <row r="24" spans="1:11" ht="15.75" customHeight="1" x14ac:dyDescent="0.25">
      <c r="A24" s="1"/>
      <c r="B24" s="9"/>
      <c r="C24" s="9"/>
      <c r="D24" s="9"/>
      <c r="E24" s="9"/>
      <c r="F24" s="9"/>
      <c r="G24" s="9"/>
      <c r="H24" s="13"/>
      <c r="I24" s="13"/>
    </row>
    <row r="25" spans="1:11" ht="15.75" customHeight="1" x14ac:dyDescent="0.25">
      <c r="A25" s="6" t="s">
        <v>76</v>
      </c>
      <c r="B25" s="9">
        <f t="shared" ref="B25:H25" si="6">SUM(B26:B27)</f>
        <v>-43533305</v>
      </c>
      <c r="C25" s="9">
        <f t="shared" si="6"/>
        <v>-61567615</v>
      </c>
      <c r="D25" s="9">
        <f t="shared" si="6"/>
        <v>-98662990</v>
      </c>
      <c r="E25" s="9">
        <f t="shared" si="6"/>
        <v>-50613059</v>
      </c>
      <c r="F25" s="9">
        <f t="shared" si="6"/>
        <v>-73032773</v>
      </c>
      <c r="G25" s="9">
        <f t="shared" si="6"/>
        <v>-80497816</v>
      </c>
      <c r="H25" s="9">
        <f t="shared" si="6"/>
        <v>-61903760</v>
      </c>
      <c r="I25" s="13"/>
    </row>
    <row r="26" spans="1:11" ht="15.75" customHeight="1" x14ac:dyDescent="0.25">
      <c r="A26" s="17" t="s">
        <v>79</v>
      </c>
      <c r="B26" s="5">
        <v>-40276367</v>
      </c>
      <c r="C26" s="5">
        <v>-60326026</v>
      </c>
      <c r="D26" s="5">
        <v>-98335494</v>
      </c>
      <c r="E26" s="5">
        <v>-50736263</v>
      </c>
      <c r="F26" s="5">
        <v>-73213080</v>
      </c>
      <c r="G26" s="5">
        <v>-81022550</v>
      </c>
      <c r="H26" s="5">
        <v>-36381626</v>
      </c>
    </row>
    <row r="27" spans="1:11" ht="15.75" customHeight="1" x14ac:dyDescent="0.25">
      <c r="A27" s="17" t="s">
        <v>82</v>
      </c>
      <c r="B27" s="5">
        <v>-3256938</v>
      </c>
      <c r="C27" s="5">
        <v>-1241589</v>
      </c>
      <c r="D27" s="5">
        <v>-327496</v>
      </c>
      <c r="E27" s="5">
        <v>123204</v>
      </c>
      <c r="F27" s="5">
        <v>180307</v>
      </c>
      <c r="G27" s="5">
        <v>524734</v>
      </c>
      <c r="H27" s="5">
        <v>-25522134</v>
      </c>
    </row>
    <row r="28" spans="1:11" ht="15.75" customHeight="1" x14ac:dyDescent="0.25">
      <c r="A28" s="3" t="s">
        <v>83</v>
      </c>
      <c r="B28" s="18">
        <f t="shared" ref="B28:H28" si="7">SUM(B23:B25)</f>
        <v>149241827</v>
      </c>
      <c r="C28" s="18">
        <f t="shared" si="7"/>
        <v>176326481</v>
      </c>
      <c r="D28" s="18">
        <f t="shared" si="7"/>
        <v>560945609</v>
      </c>
      <c r="E28" s="18">
        <f t="shared" si="7"/>
        <v>282881713</v>
      </c>
      <c r="F28" s="18">
        <f t="shared" si="7"/>
        <v>591762794</v>
      </c>
      <c r="G28" s="18">
        <f t="shared" si="7"/>
        <v>555755917</v>
      </c>
      <c r="H28" s="18">
        <f t="shared" si="7"/>
        <v>379340289</v>
      </c>
      <c r="I28" s="13"/>
    </row>
    <row r="29" spans="1:11" ht="15.75" customHeight="1" x14ac:dyDescent="0.25">
      <c r="A29" s="1"/>
      <c r="B29" s="9"/>
      <c r="C29" s="9"/>
      <c r="D29" s="9"/>
      <c r="E29" s="9"/>
      <c r="F29" s="9"/>
      <c r="G29" s="9"/>
    </row>
    <row r="30" spans="1:11" ht="15.75" customHeight="1" x14ac:dyDescent="0.25">
      <c r="A30" s="3" t="s">
        <v>88</v>
      </c>
      <c r="B30" s="19">
        <f>B28/('1'!B46/10)</f>
        <v>3.7251320279056999</v>
      </c>
      <c r="C30" s="19">
        <f>C28/('1'!C46/10)</f>
        <v>3.6676459661953316</v>
      </c>
      <c r="D30" s="19">
        <f>D28/('1'!D46/10)</f>
        <v>4.9734674715658089</v>
      </c>
      <c r="E30" s="19">
        <f>E28/('1'!E46/10)</f>
        <v>2.5080916497669117</v>
      </c>
      <c r="F30" s="19">
        <f>F28/('1'!F46/10)</f>
        <v>5.2466994297158296</v>
      </c>
      <c r="G30" s="19">
        <f>G28/('1'!G46/10)</f>
        <v>4.6485420290682056</v>
      </c>
      <c r="H30" s="19">
        <f>H28/('1'!H46/10)</f>
        <v>2.9653629703055326</v>
      </c>
    </row>
    <row r="31" spans="1:11" ht="15.75" customHeight="1" x14ac:dyDescent="0.25">
      <c r="A31" s="14" t="s">
        <v>93</v>
      </c>
      <c r="B31" s="5">
        <f>'1'!B46/10</f>
        <v>40063500</v>
      </c>
      <c r="C31" s="5">
        <f>'1'!C46/10</f>
        <v>48076200</v>
      </c>
      <c r="D31" s="5">
        <f>'1'!D46/10</f>
        <v>112787630</v>
      </c>
      <c r="E31" s="5">
        <f>'1'!E46/10</f>
        <v>112787630</v>
      </c>
      <c r="F31" s="5">
        <f>'1'!F46/10</f>
        <v>112787630</v>
      </c>
      <c r="G31" s="5">
        <f>'1'!G46/10</f>
        <v>119554887</v>
      </c>
      <c r="H31" s="5">
        <f>'1'!H46/10</f>
        <v>127923729</v>
      </c>
    </row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1" ht="15.75" customHeight="1" x14ac:dyDescent="0.2"/>
    <row r="50" spans="1:1" ht="15.75" customHeight="1" x14ac:dyDescent="0.2"/>
    <row r="51" spans="1:1" ht="15.75" customHeight="1" x14ac:dyDescent="0.25">
      <c r="A51" s="8"/>
    </row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7" sqref="I17"/>
    </sheetView>
  </sheetViews>
  <sheetFormatPr defaultColWidth="12.625" defaultRowHeight="15" customHeight="1" x14ac:dyDescent="0.2"/>
  <cols>
    <col min="1" max="1" width="33.125" customWidth="1"/>
    <col min="2" max="7" width="13.125" customWidth="1"/>
    <col min="8" max="8" width="16.2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4</v>
      </c>
    </row>
    <row r="3" spans="1:8" x14ac:dyDescent="0.25">
      <c r="A3" s="2" t="s">
        <v>3</v>
      </c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3" t="s">
        <v>6</v>
      </c>
      <c r="B5" s="5"/>
      <c r="C5" s="5"/>
      <c r="D5" s="5"/>
      <c r="E5" s="5"/>
      <c r="F5" s="5"/>
      <c r="G5" s="5"/>
    </row>
    <row r="6" spans="1:8" x14ac:dyDescent="0.25">
      <c r="A6" s="2" t="s">
        <v>9</v>
      </c>
      <c r="B6" s="5">
        <v>4061960579</v>
      </c>
      <c r="C6" s="5">
        <v>3027553546</v>
      </c>
      <c r="D6" s="5">
        <v>2440508363</v>
      </c>
      <c r="E6" s="5">
        <v>3101495526</v>
      </c>
      <c r="F6" s="5">
        <v>6233418863</v>
      </c>
      <c r="G6" s="5">
        <v>6932687912</v>
      </c>
      <c r="H6" s="5">
        <v>7382798917</v>
      </c>
    </row>
    <row r="7" spans="1:8" x14ac:dyDescent="0.25">
      <c r="A7" s="8" t="s">
        <v>10</v>
      </c>
      <c r="B7" s="5">
        <v>-2829215020</v>
      </c>
      <c r="C7" s="5">
        <v>-2632540598</v>
      </c>
      <c r="D7" s="5">
        <v>-1999073863</v>
      </c>
      <c r="E7" s="5">
        <v>-2659033274</v>
      </c>
      <c r="F7" s="5">
        <v>-5473021376</v>
      </c>
      <c r="G7" s="5">
        <v>-6226630051</v>
      </c>
      <c r="H7" s="5">
        <v>-6323652008</v>
      </c>
    </row>
    <row r="8" spans="1:8" x14ac:dyDescent="0.25">
      <c r="A8" s="8" t="s">
        <v>12</v>
      </c>
      <c r="B8" s="5">
        <v>-531368514</v>
      </c>
      <c r="C8" s="5">
        <v>-249641976</v>
      </c>
      <c r="D8" s="5">
        <v>-195468229</v>
      </c>
      <c r="E8" s="5">
        <v>-180495791</v>
      </c>
      <c r="F8" s="5">
        <v>-387629236</v>
      </c>
      <c r="G8" s="5">
        <v>-394521014</v>
      </c>
      <c r="H8" s="5">
        <v>-399872764</v>
      </c>
    </row>
    <row r="9" spans="1:8" x14ac:dyDescent="0.25">
      <c r="A9" s="8" t="s">
        <v>13</v>
      </c>
      <c r="B9" s="5">
        <v>-6687704</v>
      </c>
      <c r="C9" s="5">
        <v>-19845144</v>
      </c>
      <c r="D9" s="5">
        <v>0</v>
      </c>
      <c r="E9" s="5">
        <v>0</v>
      </c>
      <c r="F9" s="5">
        <v>0</v>
      </c>
      <c r="G9" s="5">
        <v>0</v>
      </c>
    </row>
    <row r="10" spans="1:8" x14ac:dyDescent="0.25">
      <c r="A10" s="8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-188513</v>
      </c>
      <c r="G10" s="5">
        <v>-208574</v>
      </c>
      <c r="H10" s="5">
        <v>-308338</v>
      </c>
    </row>
    <row r="11" spans="1:8" x14ac:dyDescent="0.25">
      <c r="A11" s="8" t="s">
        <v>16</v>
      </c>
      <c r="B11" s="5">
        <v>-491506</v>
      </c>
      <c r="C11" s="5">
        <v>-23457942</v>
      </c>
      <c r="D11" s="5">
        <v>-11604443</v>
      </c>
      <c r="E11" s="5">
        <v>-38405903</v>
      </c>
      <c r="F11" s="5">
        <v>-70520592</v>
      </c>
      <c r="G11" s="5">
        <v>-46371195</v>
      </c>
      <c r="H11" s="5">
        <v>-80878269</v>
      </c>
    </row>
    <row r="12" spans="1:8" x14ac:dyDescent="0.25">
      <c r="A12" s="1"/>
      <c r="B12" s="12">
        <f t="shared" ref="B12:H12" si="0">SUM(B6:B11)</f>
        <v>694197835</v>
      </c>
      <c r="C12" s="12">
        <f t="shared" si="0"/>
        <v>102067886</v>
      </c>
      <c r="D12" s="12">
        <f t="shared" si="0"/>
        <v>234361828</v>
      </c>
      <c r="E12" s="12">
        <f t="shared" si="0"/>
        <v>223560558</v>
      </c>
      <c r="F12" s="12">
        <f t="shared" si="0"/>
        <v>302059146</v>
      </c>
      <c r="G12" s="12">
        <f t="shared" si="0"/>
        <v>264957078</v>
      </c>
      <c r="H12" s="12">
        <f t="shared" si="0"/>
        <v>578087538</v>
      </c>
    </row>
    <row r="13" spans="1:8" x14ac:dyDescent="0.25">
      <c r="B13" s="5"/>
      <c r="C13" s="5"/>
      <c r="D13" s="5"/>
      <c r="E13" s="5"/>
      <c r="F13" s="5"/>
      <c r="G13" s="5"/>
    </row>
    <row r="14" spans="1:8" x14ac:dyDescent="0.25">
      <c r="A14" s="3" t="s">
        <v>26</v>
      </c>
      <c r="B14" s="5"/>
      <c r="C14" s="5"/>
      <c r="D14" s="5"/>
      <c r="E14" s="5"/>
      <c r="F14" s="5"/>
      <c r="G14" s="5"/>
    </row>
    <row r="15" spans="1:8" x14ac:dyDescent="0.25">
      <c r="A15" s="8" t="s">
        <v>29</v>
      </c>
      <c r="B15" s="5">
        <v>-111810356</v>
      </c>
      <c r="C15" s="5">
        <v>-50369493</v>
      </c>
      <c r="D15" s="5">
        <v>-105144772</v>
      </c>
      <c r="E15" s="5">
        <v>-100144772</v>
      </c>
      <c r="F15" s="5">
        <v>-181596062</v>
      </c>
      <c r="G15" s="5">
        <v>-494744705</v>
      </c>
      <c r="H15" s="5">
        <v>-233357793</v>
      </c>
    </row>
    <row r="16" spans="1:8" x14ac:dyDescent="0.25">
      <c r="A16" s="8" t="s">
        <v>32</v>
      </c>
      <c r="B16" s="5">
        <v>0</v>
      </c>
      <c r="C16" s="5">
        <v>0</v>
      </c>
      <c r="D16" s="5">
        <v>0</v>
      </c>
      <c r="E16" s="5">
        <v>0</v>
      </c>
      <c r="F16" s="5">
        <v>-64336665</v>
      </c>
      <c r="G16" s="5">
        <v>2038555</v>
      </c>
    </row>
    <row r="17" spans="1:8" x14ac:dyDescent="0.25">
      <c r="A17" s="8" t="s">
        <v>21</v>
      </c>
      <c r="B17" s="5">
        <v>0</v>
      </c>
      <c r="C17" s="5">
        <v>0</v>
      </c>
      <c r="D17" s="5">
        <v>0</v>
      </c>
      <c r="E17" s="5">
        <v>-590777490</v>
      </c>
      <c r="F17" s="5">
        <v>-222179841</v>
      </c>
      <c r="G17" s="5">
        <v>0</v>
      </c>
      <c r="H17" s="5">
        <v>-89193112</v>
      </c>
    </row>
    <row r="18" spans="1:8" x14ac:dyDescent="0.25">
      <c r="A18" s="2" t="s">
        <v>37</v>
      </c>
      <c r="B18" s="5"/>
      <c r="C18" s="5"/>
      <c r="D18" s="5"/>
      <c r="E18" s="5"/>
      <c r="F18" s="5"/>
      <c r="G18" s="5"/>
      <c r="H18" s="5">
        <v>18019214</v>
      </c>
    </row>
    <row r="19" spans="1:8" x14ac:dyDescent="0.25">
      <c r="A19" s="8" t="s">
        <v>20</v>
      </c>
      <c r="B19" s="5">
        <v>-311077</v>
      </c>
      <c r="C19" s="5">
        <v>0</v>
      </c>
      <c r="D19" s="5">
        <v>-388695</v>
      </c>
      <c r="E19" s="5">
        <v>0</v>
      </c>
      <c r="F19" s="5">
        <v>0</v>
      </c>
      <c r="G19" s="5">
        <v>0</v>
      </c>
    </row>
    <row r="20" spans="1:8" x14ac:dyDescent="0.25">
      <c r="A20" s="8" t="s">
        <v>40</v>
      </c>
      <c r="B20" s="5">
        <v>-600000000</v>
      </c>
      <c r="C20" s="5">
        <v>-432400000</v>
      </c>
      <c r="D20" s="5">
        <v>0</v>
      </c>
      <c r="E20" s="5">
        <v>0</v>
      </c>
      <c r="F20" s="5">
        <v>0</v>
      </c>
      <c r="G20" s="5">
        <v>0</v>
      </c>
    </row>
    <row r="21" spans="1:8" ht="15.75" customHeight="1" x14ac:dyDescent="0.25">
      <c r="A21" s="8" t="s">
        <v>42</v>
      </c>
      <c r="B21" s="5">
        <v>325062399</v>
      </c>
      <c r="C21" s="5">
        <v>304207415</v>
      </c>
      <c r="D21" s="5">
        <v>-58484596</v>
      </c>
      <c r="E21" s="5">
        <v>-33855971</v>
      </c>
      <c r="F21" s="5">
        <v>0</v>
      </c>
      <c r="G21" s="5">
        <v>0</v>
      </c>
    </row>
    <row r="22" spans="1:8" ht="15.75" customHeight="1" x14ac:dyDescent="0.25">
      <c r="A22" s="8" t="s">
        <v>43</v>
      </c>
      <c r="B22" s="5">
        <v>1310000</v>
      </c>
      <c r="C22" s="5">
        <v>4500000</v>
      </c>
      <c r="D22" s="5">
        <v>0</v>
      </c>
      <c r="E22" s="5">
        <v>1300000</v>
      </c>
      <c r="F22" s="5">
        <v>0</v>
      </c>
      <c r="G22" s="5">
        <v>4250000</v>
      </c>
    </row>
    <row r="23" spans="1:8" ht="15.75" customHeight="1" x14ac:dyDescent="0.25">
      <c r="A23" s="1"/>
      <c r="B23" s="12">
        <f t="shared" ref="B23:H23" si="1">SUM(B15:B22)</f>
        <v>-385749034</v>
      </c>
      <c r="C23" s="12">
        <f t="shared" si="1"/>
        <v>-174062078</v>
      </c>
      <c r="D23" s="12">
        <f t="shared" si="1"/>
        <v>-164018063</v>
      </c>
      <c r="E23" s="12">
        <f t="shared" si="1"/>
        <v>-723478233</v>
      </c>
      <c r="F23" s="12">
        <f t="shared" si="1"/>
        <v>-468112568</v>
      </c>
      <c r="G23" s="12">
        <f t="shared" si="1"/>
        <v>-488456150</v>
      </c>
      <c r="H23" s="12">
        <f t="shared" si="1"/>
        <v>-304531691</v>
      </c>
    </row>
    <row r="24" spans="1:8" ht="15.75" customHeight="1" x14ac:dyDescent="0.25">
      <c r="B24" s="5"/>
      <c r="C24" s="5"/>
      <c r="D24" s="5"/>
      <c r="E24" s="5"/>
      <c r="F24" s="5"/>
      <c r="G24" s="5"/>
    </row>
    <row r="25" spans="1:8" ht="15.75" customHeight="1" x14ac:dyDescent="0.25">
      <c r="A25" s="3" t="s">
        <v>51</v>
      </c>
      <c r="B25" s="5"/>
      <c r="C25" s="5"/>
      <c r="D25" s="5"/>
      <c r="E25" s="5"/>
      <c r="F25" s="5"/>
      <c r="G25" s="5"/>
    </row>
    <row r="26" spans="1:8" ht="15.75" customHeight="1" x14ac:dyDescent="0.25">
      <c r="A26" s="8" t="s">
        <v>52</v>
      </c>
      <c r="B26" s="5">
        <v>610000000</v>
      </c>
      <c r="C26" s="5">
        <v>432400000</v>
      </c>
      <c r="D26" s="5">
        <v>500000000</v>
      </c>
      <c r="E26" s="5">
        <v>0</v>
      </c>
      <c r="F26" s="5">
        <v>0</v>
      </c>
      <c r="G26" s="5">
        <v>0</v>
      </c>
      <c r="H26" s="5">
        <v>20000000</v>
      </c>
    </row>
    <row r="27" spans="1:8" ht="15.75" customHeight="1" x14ac:dyDescent="0.25">
      <c r="A27" s="8" t="s">
        <v>55</v>
      </c>
      <c r="B27" s="5">
        <v>0</v>
      </c>
      <c r="C27" s="5">
        <v>0</v>
      </c>
      <c r="D27" s="5">
        <v>1250000000</v>
      </c>
      <c r="E27" s="5">
        <v>0</v>
      </c>
      <c r="F27" s="5">
        <v>0</v>
      </c>
      <c r="G27" s="5">
        <v>0</v>
      </c>
    </row>
    <row r="28" spans="1:8" ht="15.75" customHeight="1" x14ac:dyDescent="0.25">
      <c r="A28" s="8" t="s">
        <v>57</v>
      </c>
      <c r="B28" s="5">
        <v>0</v>
      </c>
      <c r="C28" s="5">
        <v>0</v>
      </c>
      <c r="D28" s="5">
        <v>-196152400</v>
      </c>
      <c r="E28" s="5">
        <v>0</v>
      </c>
      <c r="F28" s="5">
        <v>-310165983</v>
      </c>
      <c r="G28" s="5">
        <v>-140984538</v>
      </c>
      <c r="H28" s="5">
        <v>-179332331</v>
      </c>
    </row>
    <row r="29" spans="1:8" ht="15.75" customHeight="1" x14ac:dyDescent="0.25">
      <c r="A29" s="8" t="s">
        <v>59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300000</v>
      </c>
    </row>
    <row r="30" spans="1:8" ht="15.75" customHeight="1" x14ac:dyDescent="0.25">
      <c r="A30" s="8" t="s">
        <v>61</v>
      </c>
      <c r="B30" s="5">
        <v>0</v>
      </c>
      <c r="C30" s="5">
        <v>0</v>
      </c>
      <c r="D30" s="5">
        <v>0</v>
      </c>
      <c r="E30" s="5">
        <v>0</v>
      </c>
      <c r="F30" s="5">
        <v>6519810</v>
      </c>
      <c r="G30" s="5">
        <v>3042380</v>
      </c>
      <c r="H30" s="5">
        <v>3769654</v>
      </c>
    </row>
    <row r="31" spans="1:8" ht="15.75" customHeight="1" x14ac:dyDescent="0.25">
      <c r="A31" s="8" t="s">
        <v>62</v>
      </c>
      <c r="B31" s="5">
        <v>0</v>
      </c>
      <c r="C31" s="5">
        <v>0</v>
      </c>
      <c r="D31" s="5">
        <v>0</v>
      </c>
      <c r="E31" s="5">
        <v>0</v>
      </c>
      <c r="F31" s="5">
        <v>-442180177</v>
      </c>
      <c r="G31" s="5">
        <v>-13012427</v>
      </c>
      <c r="H31" s="5">
        <v>-150000</v>
      </c>
    </row>
    <row r="32" spans="1:8" ht="15.75" customHeight="1" x14ac:dyDescent="0.25">
      <c r="A32" s="8" t="s">
        <v>65</v>
      </c>
      <c r="B32" s="5">
        <v>181225</v>
      </c>
      <c r="C32" s="5">
        <v>0</v>
      </c>
      <c r="D32" s="5">
        <v>-56498986</v>
      </c>
      <c r="E32" s="5">
        <v>0</v>
      </c>
      <c r="F32" s="5">
        <v>0</v>
      </c>
      <c r="G32" s="5">
        <v>0</v>
      </c>
    </row>
    <row r="33" spans="1:8" ht="15.75" customHeight="1" x14ac:dyDescent="0.25">
      <c r="A33" s="8" t="s">
        <v>53</v>
      </c>
      <c r="B33" s="5">
        <v>-220960129</v>
      </c>
      <c r="C33" s="5">
        <v>-26219151</v>
      </c>
      <c r="D33" s="5">
        <v>0</v>
      </c>
      <c r="E33" s="5">
        <v>0</v>
      </c>
      <c r="F33" s="5">
        <v>-147882290</v>
      </c>
      <c r="G33" s="5">
        <v>-211821589</v>
      </c>
      <c r="H33" s="5">
        <v>199495935</v>
      </c>
    </row>
    <row r="34" spans="1:8" ht="15.75" customHeight="1" x14ac:dyDescent="0.25">
      <c r="A34" s="8" t="s">
        <v>73</v>
      </c>
      <c r="B34" s="5"/>
      <c r="C34" s="5"/>
      <c r="D34" s="5"/>
      <c r="E34" s="5"/>
      <c r="F34" s="5"/>
      <c r="G34" s="5"/>
      <c r="H34" s="5">
        <v>96770210</v>
      </c>
    </row>
    <row r="35" spans="1:8" ht="15.75" customHeight="1" x14ac:dyDescent="0.25">
      <c r="A35" s="8" t="s">
        <v>71</v>
      </c>
      <c r="B35" s="5">
        <v>-3656308</v>
      </c>
      <c r="C35" s="5">
        <v>-23900152</v>
      </c>
      <c r="D35" s="5">
        <v>-24376985</v>
      </c>
      <c r="E35" s="5">
        <v>-81603200</v>
      </c>
      <c r="F35" s="5">
        <v>-33091839</v>
      </c>
      <c r="G35" s="5">
        <v>0</v>
      </c>
    </row>
    <row r="36" spans="1:8" ht="15.75" customHeight="1" x14ac:dyDescent="0.25">
      <c r="A36" s="8" t="s">
        <v>77</v>
      </c>
      <c r="B36" s="5">
        <v>-332620317</v>
      </c>
      <c r="C36" s="5">
        <v>-305376724</v>
      </c>
      <c r="D36" s="5">
        <v>55340805</v>
      </c>
      <c r="E36" s="5">
        <v>-3008349</v>
      </c>
      <c r="F36" s="5">
        <v>140258043</v>
      </c>
      <c r="G36" s="5">
        <v>13582647</v>
      </c>
    </row>
    <row r="37" spans="1:8" ht="15.75" customHeight="1" x14ac:dyDescent="0.25">
      <c r="A37" s="8" t="s">
        <v>78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13000000</v>
      </c>
    </row>
    <row r="38" spans="1:8" ht="15.75" customHeight="1" x14ac:dyDescent="0.25">
      <c r="A38" s="8" t="s">
        <v>72</v>
      </c>
      <c r="B38" s="5">
        <v>0</v>
      </c>
      <c r="C38" s="5">
        <v>6482082680</v>
      </c>
      <c r="D38" s="5">
        <v>-6478568752</v>
      </c>
      <c r="E38" s="5">
        <v>30929133</v>
      </c>
      <c r="F38" s="5">
        <v>-21000</v>
      </c>
      <c r="G38" s="5">
        <v>0</v>
      </c>
    </row>
    <row r="39" spans="1:8" ht="15.75" customHeight="1" x14ac:dyDescent="0.25">
      <c r="A39" s="8" t="s">
        <v>56</v>
      </c>
      <c r="B39" s="5">
        <v>-90424446</v>
      </c>
      <c r="C39" s="5">
        <v>-55536334</v>
      </c>
      <c r="D39" s="5">
        <v>22400000</v>
      </c>
      <c r="E39" s="5">
        <v>-56000</v>
      </c>
      <c r="F39" s="5">
        <v>44800000</v>
      </c>
      <c r="G39" s="5">
        <v>44800000</v>
      </c>
      <c r="H39" s="5">
        <v>-400000000</v>
      </c>
    </row>
    <row r="40" spans="1:8" ht="15.75" customHeight="1" x14ac:dyDescent="0.25">
      <c r="A40" s="8" t="s">
        <v>74</v>
      </c>
      <c r="B40" s="5">
        <v>-252749476</v>
      </c>
      <c r="C40" s="5">
        <v>391720145</v>
      </c>
      <c r="D40" s="5">
        <v>-76714767</v>
      </c>
      <c r="E40" s="5">
        <v>22400000</v>
      </c>
      <c r="F40" s="5">
        <v>506360512</v>
      </c>
      <c r="G40" s="5">
        <v>-113041524</v>
      </c>
      <c r="H40" s="5">
        <v>100325643</v>
      </c>
    </row>
    <row r="41" spans="1:8" ht="15.75" customHeight="1" x14ac:dyDescent="0.25">
      <c r="A41" s="8" t="s">
        <v>80</v>
      </c>
      <c r="B41" s="5">
        <v>-12000000</v>
      </c>
      <c r="C41" s="5">
        <v>-180606346</v>
      </c>
      <c r="D41" s="5">
        <v>0</v>
      </c>
      <c r="E41" s="5">
        <v>41142892</v>
      </c>
      <c r="F41" s="5">
        <v>0</v>
      </c>
      <c r="G41" s="5">
        <v>0</v>
      </c>
    </row>
    <row r="42" spans="1:8" ht="15.75" customHeight="1" x14ac:dyDescent="0.25">
      <c r="A42" s="1"/>
      <c r="B42" s="12">
        <f t="shared" ref="B42:H42" si="2">SUM(B26:B41)</f>
        <v>-302229451</v>
      </c>
      <c r="C42" s="12">
        <f t="shared" si="2"/>
        <v>6714564118</v>
      </c>
      <c r="D42" s="12">
        <f t="shared" si="2"/>
        <v>-5004571085</v>
      </c>
      <c r="E42" s="12">
        <f t="shared" si="2"/>
        <v>9804476</v>
      </c>
      <c r="F42" s="12">
        <f t="shared" si="2"/>
        <v>-235402924</v>
      </c>
      <c r="G42" s="12">
        <f t="shared" si="2"/>
        <v>-404135051</v>
      </c>
      <c r="H42" s="12">
        <f t="shared" si="2"/>
        <v>-159120889</v>
      </c>
    </row>
    <row r="43" spans="1:8" ht="15.75" customHeight="1" x14ac:dyDescent="0.25">
      <c r="B43" s="5"/>
      <c r="C43" s="5"/>
      <c r="D43" s="5"/>
      <c r="E43" s="5"/>
      <c r="F43" s="5"/>
      <c r="G43" s="5"/>
    </row>
    <row r="44" spans="1:8" ht="15.75" customHeight="1" x14ac:dyDescent="0.25">
      <c r="A44" s="1" t="s">
        <v>85</v>
      </c>
      <c r="B44" s="9">
        <f t="shared" ref="B44:H44" si="3">SUM(B12,B23,B42)</f>
        <v>6219350</v>
      </c>
      <c r="C44" s="9">
        <f t="shared" si="3"/>
        <v>6642569926</v>
      </c>
      <c r="D44" s="9">
        <f t="shared" si="3"/>
        <v>-4934227320</v>
      </c>
      <c r="E44" s="9">
        <f t="shared" si="3"/>
        <v>-490113199</v>
      </c>
      <c r="F44" s="9">
        <f t="shared" si="3"/>
        <v>-401456346</v>
      </c>
      <c r="G44" s="9">
        <f t="shared" si="3"/>
        <v>-627634123</v>
      </c>
      <c r="H44" s="9">
        <f t="shared" si="3"/>
        <v>114434958</v>
      </c>
    </row>
    <row r="45" spans="1:8" ht="15.75" customHeight="1" x14ac:dyDescent="0.25">
      <c r="A45" s="14" t="s">
        <v>90</v>
      </c>
      <c r="B45" s="5">
        <v>94633313</v>
      </c>
      <c r="C45" s="5">
        <v>100852661</v>
      </c>
      <c r="D45" s="5">
        <v>6670093043</v>
      </c>
      <c r="E45" s="5">
        <v>1645225806</v>
      </c>
      <c r="F45" s="5">
        <v>1070009654</v>
      </c>
      <c r="G45" s="5">
        <v>1070009655</v>
      </c>
      <c r="H45" s="5">
        <v>126443985</v>
      </c>
    </row>
    <row r="46" spans="1:8" ht="15.75" customHeight="1" x14ac:dyDescent="0.25">
      <c r="A46" s="3" t="s">
        <v>91</v>
      </c>
      <c r="B46" s="9">
        <f t="shared" ref="B46:H46" si="4">SUM(B44:B45)</f>
        <v>100852663</v>
      </c>
      <c r="C46" s="9">
        <f t="shared" si="4"/>
        <v>6743422587</v>
      </c>
      <c r="D46" s="9">
        <f t="shared" si="4"/>
        <v>1735865723</v>
      </c>
      <c r="E46" s="9">
        <f t="shared" si="4"/>
        <v>1155112607</v>
      </c>
      <c r="F46" s="9">
        <f t="shared" si="4"/>
        <v>668553308</v>
      </c>
      <c r="G46" s="9">
        <f t="shared" si="4"/>
        <v>442375532</v>
      </c>
      <c r="H46" s="9">
        <f t="shared" si="4"/>
        <v>240878943</v>
      </c>
    </row>
    <row r="47" spans="1:8" ht="15.75" customHeight="1" x14ac:dyDescent="0.25">
      <c r="B47" s="1"/>
      <c r="C47" s="1"/>
      <c r="D47" s="1"/>
      <c r="E47" s="1"/>
      <c r="F47" s="1"/>
      <c r="G47" s="1"/>
    </row>
    <row r="48" spans="1:8" ht="15.75" customHeight="1" x14ac:dyDescent="0.25">
      <c r="A48" s="3" t="s">
        <v>92</v>
      </c>
      <c r="B48" s="20">
        <f>B12/('1'!B46/10)</f>
        <v>17.327438566276037</v>
      </c>
      <c r="C48" s="20">
        <f>C12/('1'!C46/10)</f>
        <v>2.1230439593811492</v>
      </c>
      <c r="D48" s="20">
        <f>D12/('1'!D46/10)</f>
        <v>2.0779036495402909</v>
      </c>
      <c r="E48" s="20">
        <f>E12/('1'!E46/10)</f>
        <v>1.9821372077771295</v>
      </c>
      <c r="F48" s="20">
        <f>F12/('1'!F46/10)</f>
        <v>2.6781229998360634</v>
      </c>
      <c r="G48" s="20">
        <f>G12/('1'!G46/10)</f>
        <v>2.216196130903457</v>
      </c>
      <c r="H48" s="20">
        <f>H12/('1'!H46/10)</f>
        <v>4.5190016154078814</v>
      </c>
    </row>
    <row r="49" spans="1:8" ht="15.75" customHeight="1" x14ac:dyDescent="0.25">
      <c r="A49" s="3" t="s">
        <v>96</v>
      </c>
      <c r="B49" s="5">
        <f>'1'!B46/10</f>
        <v>40063500</v>
      </c>
      <c r="C49" s="5">
        <f>'1'!C46/10</f>
        <v>48076200</v>
      </c>
      <c r="D49" s="5">
        <f>'1'!D46/10</f>
        <v>112787630</v>
      </c>
      <c r="E49" s="5">
        <f>'1'!E46/10</f>
        <v>112787630</v>
      </c>
      <c r="F49" s="5">
        <f>'1'!F46/10</f>
        <v>112787630</v>
      </c>
      <c r="G49" s="5">
        <f>'1'!G46/10</f>
        <v>119554887</v>
      </c>
      <c r="H49" s="5">
        <f>'1'!H46/10</f>
        <v>127923729</v>
      </c>
    </row>
    <row r="50" spans="1:8" ht="15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97</v>
      </c>
    </row>
    <row r="3" spans="1:8" x14ac:dyDescent="0.25">
      <c r="A3" s="2" t="s">
        <v>3</v>
      </c>
    </row>
    <row r="4" spans="1:8" ht="15.75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2"/>
    </row>
    <row r="5" spans="1:8" x14ac:dyDescent="0.25">
      <c r="A5" s="2" t="s">
        <v>98</v>
      </c>
      <c r="B5" s="23">
        <f>'2'!B28/'1'!B23</f>
        <v>2.01616626130828E-2</v>
      </c>
      <c r="C5" s="23">
        <f>'2'!C28/'1'!C23</f>
        <v>1.274029766920041E-2</v>
      </c>
      <c r="D5" s="23">
        <f>'2'!D28/'1'!D23</f>
        <v>6.0920479829815001E-2</v>
      </c>
      <c r="E5" s="23">
        <f>'2'!E28/'1'!E23</f>
        <v>2.9159866111162034E-2</v>
      </c>
      <c r="F5" s="23">
        <f>'2'!F28/'1'!F23</f>
        <v>5.439297961943438E-2</v>
      </c>
      <c r="G5" s="23">
        <f>'2'!G28/'1'!G23</f>
        <v>4.6017021525220754E-2</v>
      </c>
    </row>
    <row r="6" spans="1:8" x14ac:dyDescent="0.25">
      <c r="A6" s="2" t="s">
        <v>99</v>
      </c>
      <c r="B6" s="23">
        <f>'2'!B28/'1'!B45</f>
        <v>4.9825738016831184E-2</v>
      </c>
      <c r="C6" s="23">
        <f>'2'!C28/'1'!C45</f>
        <v>6.1831820131253906E-2</v>
      </c>
      <c r="D6" s="23">
        <f>'2'!D28/'1'!D45</f>
        <v>0.11743097503773618</v>
      </c>
      <c r="E6" s="23">
        <f>'2'!E28/'1'!E45</f>
        <v>5.3913146632733971E-2</v>
      </c>
      <c r="F6" s="23">
        <f>'2'!F28/'1'!F45</f>
        <v>0.10706749693422718</v>
      </c>
      <c r="G6" s="23">
        <f>'2'!G28/'1'!G45</f>
        <v>9.355417924717381E-2</v>
      </c>
    </row>
    <row r="7" spans="1:8" x14ac:dyDescent="0.25">
      <c r="A7" s="2" t="s">
        <v>100</v>
      </c>
      <c r="B7" s="23">
        <f>('1'!B28+'1'!B29)/'1'!B45</f>
        <v>0.42442569346921383</v>
      </c>
      <c r="C7" s="23">
        <f>('1'!C28+'1'!C29)/'1'!C45</f>
        <v>0.40212488959128356</v>
      </c>
      <c r="D7" s="23">
        <f>('1'!D28+'1'!D29)/'1'!D45</f>
        <v>0.21987148291173111</v>
      </c>
      <c r="E7" s="23">
        <f>('1'!E28+'1'!E29)/'1'!E45</f>
        <v>0.18888571999872636</v>
      </c>
      <c r="F7" s="23">
        <f>('1'!F28+'1'!F29)/'1'!F45</f>
        <v>0.16066545809486801</v>
      </c>
      <c r="G7" s="23">
        <f>('1'!G28+'1'!G29)/'1'!G45</f>
        <v>0.12136705479197685</v>
      </c>
    </row>
    <row r="8" spans="1:8" x14ac:dyDescent="0.25">
      <c r="A8" s="2" t="s">
        <v>101</v>
      </c>
      <c r="B8" s="20">
        <f>'1'!B14/'1'!B32</f>
        <v>1.0720178391784809</v>
      </c>
      <c r="C8" s="20">
        <f>'1'!C14/'1'!C32</f>
        <v>1.040265440266779</v>
      </c>
      <c r="D8" s="20">
        <f>'1'!D14/'1'!D32</f>
        <v>1.6797998204800852</v>
      </c>
      <c r="E8" s="20">
        <f>'1'!E14/'1'!E32</f>
        <v>1.5236935083287024</v>
      </c>
      <c r="F8" s="20">
        <f>'1'!F14/'1'!F32</f>
        <v>1.4078633885353555</v>
      </c>
      <c r="G8" s="20">
        <f>'1'!G14/'1'!G32</f>
        <v>1.3336784900920071</v>
      </c>
    </row>
    <row r="9" spans="1:8" x14ac:dyDescent="0.25">
      <c r="A9" s="2" t="s">
        <v>102</v>
      </c>
      <c r="B9" s="23">
        <f>'2'!B28/'2'!B5</f>
        <v>3.902573249648101E-2</v>
      </c>
      <c r="C9" s="23">
        <f>'2'!C28/'2'!C5</f>
        <v>4.2181391846513309E-2</v>
      </c>
      <c r="D9" s="23">
        <f>'2'!D28/'2'!D5</f>
        <v>0.10903299210107235</v>
      </c>
      <c r="E9" s="23">
        <f>'2'!E28/'2'!E5</f>
        <v>9.3110942227129942E-2</v>
      </c>
      <c r="F9" s="23">
        <f>'2'!F28/'2'!F5</f>
        <v>9.4582089509847783E-2</v>
      </c>
      <c r="G9" s="23">
        <f>'2'!G28/'2'!G5</f>
        <v>7.3989763918640178E-2</v>
      </c>
    </row>
    <row r="10" spans="1:8" x14ac:dyDescent="0.25">
      <c r="A10" s="2" t="s">
        <v>103</v>
      </c>
      <c r="B10" s="23">
        <f>'2'!B13/'2'!B5</f>
        <v>0.18184521337533036</v>
      </c>
      <c r="C10" s="23">
        <f>'2'!C13/'2'!C5</f>
        <v>0.1612432867003816</v>
      </c>
      <c r="D10" s="23">
        <f>'2'!D13/'2'!D5</f>
        <v>0.18213568174311617</v>
      </c>
      <c r="E10" s="23">
        <f>'2'!E13/'2'!E5</f>
        <v>0.15684454496877767</v>
      </c>
      <c r="F10" s="23">
        <f>'2'!F13/'2'!F5</f>
        <v>0.16149268270676134</v>
      </c>
      <c r="G10" s="23">
        <f>'2'!G13/'2'!G5</f>
        <v>0.13375596933540668</v>
      </c>
    </row>
    <row r="11" spans="1:8" x14ac:dyDescent="0.25">
      <c r="A11" s="2" t="s">
        <v>104</v>
      </c>
      <c r="B11" s="23">
        <f>'2'!B28/('1'!B45+'1'!B28+'1'!B29)</f>
        <v>3.4979527710904824E-2</v>
      </c>
      <c r="C11" s="23">
        <f>'2'!C28/('1'!C45+'1'!C28+'1'!C29)</f>
        <v>4.4098653829102018E-2</v>
      </c>
      <c r="D11" s="23">
        <f>'2'!D28/('1'!D45+'1'!D28+'1'!D29)</f>
        <v>9.6265038311608264E-2</v>
      </c>
      <c r="E11" s="23">
        <f>'2'!E28/('1'!E45+'1'!E28+'1'!E29)</f>
        <v>4.5347627384061548E-2</v>
      </c>
      <c r="F11" s="23">
        <f>'2'!F28/('1'!F45+'1'!F28+'1'!F29)</f>
        <v>9.2246647117395247E-2</v>
      </c>
      <c r="G11" s="23">
        <f>'2'!G28/('1'!G45+'1'!G28+'1'!G29)</f>
        <v>8.3428685413384926E-2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2020-04-12T16:18:30Z</dcterms:modified>
</cp:coreProperties>
</file>