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4Jt3lU6P8bONOehX7yPeFxUX6ug=="/>
    </ext>
  </extLst>
</workbook>
</file>

<file path=xl/calcChain.xml><?xml version="1.0" encoding="utf-8"?>
<calcChain xmlns="http://schemas.openxmlformats.org/spreadsheetml/2006/main">
  <c r="F8" i="4" l="1"/>
  <c r="B8" i="4"/>
  <c r="D7" i="4"/>
  <c r="C7" i="4"/>
  <c r="G40" i="3"/>
  <c r="F40" i="3"/>
  <c r="E40" i="3"/>
  <c r="D40" i="3"/>
  <c r="C40" i="3"/>
  <c r="B40" i="3"/>
  <c r="F39" i="3"/>
  <c r="E39" i="3"/>
  <c r="B39" i="3"/>
  <c r="G32" i="3"/>
  <c r="F32" i="3"/>
  <c r="E32" i="3"/>
  <c r="D32" i="3"/>
  <c r="C32" i="3"/>
  <c r="B32" i="3"/>
  <c r="G20" i="3"/>
  <c r="F20" i="3"/>
  <c r="F34" i="3" s="1"/>
  <c r="F37" i="3" s="1"/>
  <c r="E20" i="3"/>
  <c r="E34" i="3" s="1"/>
  <c r="E37" i="3" s="1"/>
  <c r="D20" i="3"/>
  <c r="C20" i="3"/>
  <c r="B20" i="3"/>
  <c r="B34" i="3" s="1"/>
  <c r="B37" i="3" s="1"/>
  <c r="G9" i="3"/>
  <c r="G39" i="3" s="1"/>
  <c r="F9" i="3"/>
  <c r="E9" i="3"/>
  <c r="D9" i="3"/>
  <c r="D39" i="3" s="1"/>
  <c r="C9" i="3"/>
  <c r="C39" i="3" s="1"/>
  <c r="B9" i="3"/>
  <c r="G28" i="2"/>
  <c r="F28" i="2"/>
  <c r="E28" i="2"/>
  <c r="D28" i="2"/>
  <c r="C28" i="2"/>
  <c r="B28" i="2"/>
  <c r="G22" i="2"/>
  <c r="F22" i="2"/>
  <c r="E22" i="2"/>
  <c r="D22" i="2"/>
  <c r="G9" i="2"/>
  <c r="F9" i="2"/>
  <c r="E9" i="2"/>
  <c r="D9" i="2"/>
  <c r="C9" i="2"/>
  <c r="B9" i="2"/>
  <c r="G7" i="2"/>
  <c r="G16" i="2" s="1"/>
  <c r="G20" i="2" s="1"/>
  <c r="G25" i="2" s="1"/>
  <c r="G27" i="2" s="1"/>
  <c r="F7" i="2"/>
  <c r="F16" i="2" s="1"/>
  <c r="F20" i="2" s="1"/>
  <c r="E7" i="2"/>
  <c r="E16" i="2" s="1"/>
  <c r="E20" i="2" s="1"/>
  <c r="D7" i="2"/>
  <c r="D16" i="2" s="1"/>
  <c r="D20" i="2" s="1"/>
  <c r="C7" i="2"/>
  <c r="C16" i="2" s="1"/>
  <c r="C20" i="2" s="1"/>
  <c r="B7" i="2"/>
  <c r="B16" i="2" s="1"/>
  <c r="B20" i="2" s="1"/>
  <c r="G48" i="1"/>
  <c r="F48" i="1"/>
  <c r="E48" i="1"/>
  <c r="D48" i="1"/>
  <c r="C48" i="1"/>
  <c r="B48" i="1"/>
  <c r="G39" i="1"/>
  <c r="G47" i="1" s="1"/>
  <c r="F39" i="1"/>
  <c r="F7" i="4" s="1"/>
  <c r="E39" i="1"/>
  <c r="E7" i="4" s="1"/>
  <c r="D39" i="1"/>
  <c r="D47" i="1" s="1"/>
  <c r="C39" i="1"/>
  <c r="C47" i="1" s="1"/>
  <c r="B39" i="1"/>
  <c r="B7" i="4" s="1"/>
  <c r="G28" i="1"/>
  <c r="F28" i="1"/>
  <c r="E28" i="1"/>
  <c r="D28" i="1"/>
  <c r="C28" i="1"/>
  <c r="B28" i="1"/>
  <c r="G23" i="1"/>
  <c r="G37" i="1" s="1"/>
  <c r="G45" i="1" s="1"/>
  <c r="F23" i="1"/>
  <c r="F37" i="1" s="1"/>
  <c r="E23" i="1"/>
  <c r="E37" i="1" s="1"/>
  <c r="D23" i="1"/>
  <c r="D37" i="1" s="1"/>
  <c r="D45" i="1" s="1"/>
  <c r="C23" i="1"/>
  <c r="C37" i="1" s="1"/>
  <c r="C45" i="1" s="1"/>
  <c r="B23" i="1"/>
  <c r="B37" i="1" s="1"/>
  <c r="G11" i="1"/>
  <c r="F11" i="1"/>
  <c r="E11" i="1"/>
  <c r="E8" i="4" s="1"/>
  <c r="D11" i="1"/>
  <c r="D8" i="4" s="1"/>
  <c r="C11" i="1"/>
  <c r="C8" i="4" s="1"/>
  <c r="B11" i="1"/>
  <c r="G6" i="1"/>
  <c r="G19" i="1" s="1"/>
  <c r="F6" i="1"/>
  <c r="F19" i="1" s="1"/>
  <c r="E6" i="1"/>
  <c r="E19" i="1" s="1"/>
  <c r="D6" i="1"/>
  <c r="D19" i="1" s="1"/>
  <c r="C6" i="1"/>
  <c r="C19" i="1" s="1"/>
  <c r="B6" i="1"/>
  <c r="B19" i="1" s="1"/>
  <c r="C10" i="4" l="1"/>
  <c r="C25" i="2"/>
  <c r="D25" i="2"/>
  <c r="D10" i="4"/>
  <c r="E25" i="2"/>
  <c r="E10" i="4"/>
  <c r="B25" i="2"/>
  <c r="B10" i="4"/>
  <c r="F10" i="4"/>
  <c r="F25" i="2"/>
  <c r="E47" i="1"/>
  <c r="B47" i="1"/>
  <c r="E45" i="1"/>
  <c r="C34" i="3"/>
  <c r="C37" i="3" s="1"/>
  <c r="G34" i="3"/>
  <c r="G37" i="3" s="1"/>
  <c r="F47" i="1"/>
  <c r="B45" i="1"/>
  <c r="F45" i="1"/>
  <c r="D34" i="3"/>
  <c r="D37" i="3" s="1"/>
  <c r="B11" i="4" l="1"/>
  <c r="B27" i="2"/>
  <c r="B9" i="4"/>
  <c r="B6" i="4"/>
  <c r="B5" i="4"/>
  <c r="D9" i="4"/>
  <c r="D5" i="4"/>
  <c r="D11" i="4"/>
  <c r="D27" i="2"/>
  <c r="D6" i="4"/>
  <c r="F11" i="4"/>
  <c r="F27" i="2"/>
  <c r="F6" i="4"/>
  <c r="F9" i="4"/>
  <c r="F5" i="4"/>
  <c r="C6" i="4"/>
  <c r="C9" i="4"/>
  <c r="C5" i="4"/>
  <c r="C11" i="4"/>
  <c r="C27" i="2"/>
  <c r="E11" i="4"/>
  <c r="E27" i="2"/>
  <c r="E6" i="4"/>
  <c r="E9" i="4"/>
  <c r="E5" i="4"/>
</calcChain>
</file>

<file path=xl/sharedStrings.xml><?xml version="1.0" encoding="utf-8"?>
<sst xmlns="http://schemas.openxmlformats.org/spreadsheetml/2006/main" count="101" uniqueCount="93">
  <si>
    <t>SHEPHARD INDUSTRIES LIMITED</t>
  </si>
  <si>
    <t>Balance Sheet</t>
  </si>
  <si>
    <t>As at year end</t>
  </si>
  <si>
    <t>Income Statement</t>
  </si>
  <si>
    <t>Cash Flow Statement</t>
  </si>
  <si>
    <t>Net Revenues</t>
  </si>
  <si>
    <t>ASSETS</t>
  </si>
  <si>
    <t>Net Cash Flows - Operating Activities</t>
  </si>
  <si>
    <t>NON CURRENT ASSETS</t>
  </si>
  <si>
    <t>Cost of goods sold</t>
  </si>
  <si>
    <t>Received from customers and others</t>
  </si>
  <si>
    <t>Payment to creditors, Suppliers, Employees and others</t>
  </si>
  <si>
    <t>Gross Profit</t>
  </si>
  <si>
    <t>Income tax paid</t>
  </si>
  <si>
    <t>Property,Plant  and  Equipment</t>
  </si>
  <si>
    <t>Operating Incomes/Expenses</t>
  </si>
  <si>
    <t>Capital work in progress</t>
  </si>
  <si>
    <t>Intangible asset</t>
  </si>
  <si>
    <t>CURRENT ASSETS</t>
  </si>
  <si>
    <t>Selling and distribution expenses</t>
  </si>
  <si>
    <t>Administrative &amp; Marketing expenses</t>
  </si>
  <si>
    <t>Foreign currency gain/loss</t>
  </si>
  <si>
    <t>Other income</t>
  </si>
  <si>
    <t>Net Cash Flows - Investment Activities</t>
  </si>
  <si>
    <t>Inventories</t>
  </si>
  <si>
    <t>Acquition of property,plant and equipment</t>
  </si>
  <si>
    <t>Trade and other receivables</t>
  </si>
  <si>
    <t>Operating Profit</t>
  </si>
  <si>
    <t>Acquition of intangible assets</t>
  </si>
  <si>
    <t>Investments</t>
  </si>
  <si>
    <t>Advance, deposits &amp; prepayments</t>
  </si>
  <si>
    <t>Proceeds from sale of property,plant and equipments</t>
  </si>
  <si>
    <t>Non-Operating Income/(Expenses)</t>
  </si>
  <si>
    <t>Current a/c with related entity</t>
  </si>
  <si>
    <t>Payment for capital work in progress</t>
  </si>
  <si>
    <t>Cash &amp; Cash equivalent</t>
  </si>
  <si>
    <t>Financial Expenses</t>
  </si>
  <si>
    <t>IPO expenses</t>
  </si>
  <si>
    <t>Profit Before Taxation</t>
  </si>
  <si>
    <t>Advance against building and civil construction</t>
  </si>
  <si>
    <t>Investment on FDR</t>
  </si>
  <si>
    <t>Provision for Taxation</t>
  </si>
  <si>
    <t>Liabilities and Capital</t>
  </si>
  <si>
    <t>Current</t>
  </si>
  <si>
    <t>Investment in share money deposit pf Taiwan food industries</t>
  </si>
  <si>
    <t>Liabilities</t>
  </si>
  <si>
    <t>Deferred</t>
  </si>
  <si>
    <t>Net Profit</t>
  </si>
  <si>
    <t>Non Current Liabilities</t>
  </si>
  <si>
    <t>Obligation under finance</t>
  </si>
  <si>
    <t>Earnings per share (par value Taka 10)</t>
  </si>
  <si>
    <t>Long Term Foreign Loan</t>
  </si>
  <si>
    <t>Deferred tax liability</t>
  </si>
  <si>
    <t>Net Cash Flows - Financing Activities</t>
  </si>
  <si>
    <t>Current Liabilities</t>
  </si>
  <si>
    <t>Share money deposit received</t>
  </si>
  <si>
    <t>Proceeds from issuance of share</t>
  </si>
  <si>
    <t>Loan from shareholders</t>
  </si>
  <si>
    <t>Long term loan received /paid</t>
  </si>
  <si>
    <t>Trade and other payables</t>
  </si>
  <si>
    <t>Outstanding IPO subscription</t>
  </si>
  <si>
    <t>Obligation under finance lease-current portion</t>
  </si>
  <si>
    <t>Shares to Calculate EPS</t>
  </si>
  <si>
    <t>Current a/c with Related Entity</t>
  </si>
  <si>
    <t>Current a/c with Relative Entity</t>
  </si>
  <si>
    <t>Short term bank loan</t>
  </si>
  <si>
    <t>Obligation under finance lease received/paid</t>
  </si>
  <si>
    <t>Liabilities for expenses and provisions</t>
  </si>
  <si>
    <t>Short term loan received/paid</t>
  </si>
  <si>
    <t>Dividend Paid</t>
  </si>
  <si>
    <t>Total Liabilities</t>
  </si>
  <si>
    <t>Financial expenses paid</t>
  </si>
  <si>
    <t>Shareholders’ Equity</t>
  </si>
  <si>
    <t>Share capital</t>
  </si>
  <si>
    <t>Share Money Deposit</t>
  </si>
  <si>
    <t>Revaluation reserve</t>
  </si>
  <si>
    <t>Retained earnings</t>
  </si>
  <si>
    <t>Net Change in Cash Flows</t>
  </si>
  <si>
    <t>Net assets value per share</t>
  </si>
  <si>
    <t>Ratio</t>
  </si>
  <si>
    <t>Cash and Cash Equivalents at Beginning Period</t>
  </si>
  <si>
    <t>Return on Asset (ROA)</t>
  </si>
  <si>
    <t>Effects of exchange rate changes on cash and cash equivalents</t>
  </si>
  <si>
    <t>Cash and Cash Equivalents at End of Period</t>
  </si>
  <si>
    <t>Return on Equity (ROE)</t>
  </si>
  <si>
    <t>Net Operating Cash Flow Per Share</t>
  </si>
  <si>
    <t>Shares to calculate NAVPS</t>
  </si>
  <si>
    <t>Debt to Equity</t>
  </si>
  <si>
    <t>Current Ratio</t>
  </si>
  <si>
    <t>Net Margin</t>
  </si>
  <si>
    <t>Shares to Calculate NOCFPS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</si>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</sst>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41" fontId="4" fillId="0" borderId="1" xfId="0" applyNumberFormat="1" applyFont="1" applyBorder="1"/>
    <xf numFmtId="0" fontId="4" fillId="0" borderId="0" xfId="0" applyFont="1"/>
    <xf numFmtId="41" fontId="1" fillId="0" borderId="0" xfId="0" applyNumberFormat="1" applyFont="1"/>
    <xf numFmtId="3" fontId="1" fillId="0" borderId="0" xfId="0" applyNumberFormat="1" applyFont="1"/>
    <xf numFmtId="41" fontId="1" fillId="0" borderId="2" xfId="0" applyNumberFormat="1" applyFont="1" applyBorder="1"/>
    <xf numFmtId="0" fontId="1" fillId="0" borderId="3" xfId="0" applyFont="1" applyBorder="1"/>
    <xf numFmtId="164" fontId="4" fillId="0" borderId="0" xfId="0" applyNumberFormat="1" applyFont="1"/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1" fontId="1" fillId="0" borderId="3" xfId="0" applyNumberFormat="1" applyFont="1" applyBorder="1"/>
    <xf numFmtId="2" fontId="4" fillId="0" borderId="0" xfId="0" applyNumberFormat="1" applyFont="1"/>
    <xf numFmtId="43" fontId="1" fillId="0" borderId="0" xfId="0" applyNumberFormat="1" applyFont="1"/>
    <xf numFmtId="165" fontId="4" fillId="0" borderId="0" xfId="0" applyNumberFormat="1" applyFont="1"/>
    <xf numFmtId="4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2.875" customWidth="1"/>
    <col min="2" max="6" width="12.5" customWidth="1"/>
    <col min="7" max="7" width="14.5" customWidth="1"/>
    <col min="8" max="26" width="7.625" customWidth="1"/>
  </cols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2" t="s">
        <v>2</v>
      </c>
    </row>
    <row r="4" spans="1:7" x14ac:dyDescent="0.25">
      <c r="B4" s="2">
        <v>2013</v>
      </c>
      <c r="C4" s="2">
        <v>2014</v>
      </c>
      <c r="D4" s="3">
        <v>2016</v>
      </c>
      <c r="E4" s="3">
        <v>2017</v>
      </c>
      <c r="F4" s="2">
        <v>2018</v>
      </c>
      <c r="G4" s="2">
        <v>2019</v>
      </c>
    </row>
    <row r="5" spans="1:7" x14ac:dyDescent="0.25">
      <c r="A5" s="5" t="s">
        <v>6</v>
      </c>
      <c r="B5" s="6"/>
      <c r="C5" s="6"/>
      <c r="D5" s="6"/>
      <c r="E5" s="6"/>
    </row>
    <row r="6" spans="1:7" x14ac:dyDescent="0.25">
      <c r="A6" s="8" t="s">
        <v>8</v>
      </c>
      <c r="B6" s="11">
        <f t="shared" ref="B6:G6" si="0">SUM(B7:B9)</f>
        <v>754374214</v>
      </c>
      <c r="C6" s="11">
        <f t="shared" si="0"/>
        <v>834781166</v>
      </c>
      <c r="D6" s="11">
        <f t="shared" si="0"/>
        <v>1384811864</v>
      </c>
      <c r="E6" s="11">
        <f t="shared" si="0"/>
        <v>1526266925</v>
      </c>
      <c r="F6" s="11">
        <f t="shared" si="0"/>
        <v>1564687213</v>
      </c>
      <c r="G6" s="11">
        <f t="shared" si="0"/>
        <v>1605264241</v>
      </c>
    </row>
    <row r="7" spans="1:7" x14ac:dyDescent="0.25">
      <c r="A7" s="2" t="s">
        <v>14</v>
      </c>
      <c r="B7" s="6">
        <v>754374214</v>
      </c>
      <c r="C7" s="6">
        <v>834781166</v>
      </c>
      <c r="D7" s="6">
        <v>1334235677</v>
      </c>
      <c r="E7" s="6">
        <v>1525712624</v>
      </c>
      <c r="F7" s="7">
        <v>1564349713</v>
      </c>
      <c r="G7" s="6">
        <v>1532881941</v>
      </c>
    </row>
    <row r="8" spans="1:7" x14ac:dyDescent="0.25">
      <c r="A8" s="2" t="s">
        <v>16</v>
      </c>
      <c r="B8" s="6"/>
      <c r="C8" s="6"/>
      <c r="D8" s="6">
        <v>50407119</v>
      </c>
      <c r="E8" s="6">
        <v>0</v>
      </c>
      <c r="G8" s="2">
        <v>72134800</v>
      </c>
    </row>
    <row r="9" spans="1:7" x14ac:dyDescent="0.25">
      <c r="A9" s="2" t="s">
        <v>17</v>
      </c>
      <c r="B9" s="6"/>
      <c r="C9" s="6"/>
      <c r="D9" s="6">
        <v>169068</v>
      </c>
      <c r="E9" s="6">
        <v>554301</v>
      </c>
      <c r="F9" s="7">
        <v>337500</v>
      </c>
      <c r="G9" s="6">
        <v>247500</v>
      </c>
    </row>
    <row r="10" spans="1:7" x14ac:dyDescent="0.25">
      <c r="B10" s="6"/>
      <c r="C10" s="6"/>
      <c r="D10" s="6"/>
      <c r="E10" s="6"/>
    </row>
    <row r="11" spans="1:7" x14ac:dyDescent="0.25">
      <c r="A11" s="8" t="s">
        <v>18</v>
      </c>
      <c r="B11" s="11">
        <f t="shared" ref="B11:G11" si="1">SUM(B12:B17)</f>
        <v>1776228751</v>
      </c>
      <c r="C11" s="11">
        <f t="shared" si="1"/>
        <v>1743761085</v>
      </c>
      <c r="D11" s="11">
        <f t="shared" si="1"/>
        <v>2471463873</v>
      </c>
      <c r="E11" s="11">
        <f t="shared" si="1"/>
        <v>3039003195</v>
      </c>
      <c r="F11" s="11">
        <f t="shared" si="1"/>
        <v>3312866185</v>
      </c>
      <c r="G11" s="11">
        <f t="shared" si="1"/>
        <v>3241521443</v>
      </c>
    </row>
    <row r="12" spans="1:7" x14ac:dyDescent="0.25">
      <c r="A12" s="10" t="s">
        <v>24</v>
      </c>
      <c r="B12" s="6">
        <v>781725397</v>
      </c>
      <c r="C12" s="6">
        <v>799961176</v>
      </c>
      <c r="D12" s="6">
        <v>1184165958</v>
      </c>
      <c r="E12" s="6">
        <v>1439369822</v>
      </c>
      <c r="F12" s="7">
        <v>1481453005</v>
      </c>
      <c r="G12" s="6">
        <v>1605369223</v>
      </c>
    </row>
    <row r="13" spans="1:7" x14ac:dyDescent="0.25">
      <c r="A13" s="10" t="s">
        <v>26</v>
      </c>
      <c r="B13" s="6">
        <v>624280581</v>
      </c>
      <c r="C13" s="6">
        <v>434311953</v>
      </c>
      <c r="D13" s="6">
        <v>1091466500</v>
      </c>
      <c r="E13" s="6">
        <v>1331333393</v>
      </c>
      <c r="F13" s="7">
        <v>1633566392</v>
      </c>
      <c r="G13" s="6">
        <v>1503641370</v>
      </c>
    </row>
    <row r="14" spans="1:7" x14ac:dyDescent="0.25">
      <c r="A14" s="10" t="s">
        <v>29</v>
      </c>
      <c r="B14" s="6">
        <v>38993424</v>
      </c>
      <c r="C14" s="6">
        <v>29358589</v>
      </c>
      <c r="D14" s="6">
        <v>62232899</v>
      </c>
      <c r="E14" s="6">
        <v>0</v>
      </c>
    </row>
    <row r="15" spans="1:7" x14ac:dyDescent="0.25">
      <c r="A15" s="10" t="s">
        <v>30</v>
      </c>
      <c r="B15" s="6">
        <v>42967179</v>
      </c>
      <c r="C15" s="6">
        <v>52144201</v>
      </c>
      <c r="D15" s="6">
        <v>77844133</v>
      </c>
      <c r="E15" s="6">
        <v>112899663</v>
      </c>
      <c r="F15" s="7">
        <v>62825107</v>
      </c>
      <c r="G15" s="6">
        <v>103716366</v>
      </c>
    </row>
    <row r="16" spans="1:7" x14ac:dyDescent="0.25">
      <c r="A16" s="10" t="s">
        <v>33</v>
      </c>
      <c r="B16" s="6">
        <v>260840604</v>
      </c>
      <c r="C16" s="6">
        <v>371738996</v>
      </c>
      <c r="D16" s="6">
        <v>15100000</v>
      </c>
      <c r="E16" s="6">
        <v>1878800</v>
      </c>
    </row>
    <row r="17" spans="1:7" x14ac:dyDescent="0.25">
      <c r="A17" s="10" t="s">
        <v>35</v>
      </c>
      <c r="B17" s="6">
        <v>27421566</v>
      </c>
      <c r="C17" s="6">
        <v>56246170</v>
      </c>
      <c r="D17" s="6">
        <v>40654383</v>
      </c>
      <c r="E17" s="6">
        <v>153521517</v>
      </c>
      <c r="F17" s="7">
        <v>135021681</v>
      </c>
      <c r="G17" s="6">
        <v>28794484</v>
      </c>
    </row>
    <row r="18" spans="1:7" x14ac:dyDescent="0.25">
      <c r="B18" s="6"/>
      <c r="C18" s="6"/>
      <c r="D18" s="6"/>
      <c r="E18" s="6"/>
    </row>
    <row r="19" spans="1:7" x14ac:dyDescent="0.25">
      <c r="A19" s="1"/>
      <c r="B19" s="11">
        <f t="shared" ref="B19:G19" si="2">SUM(B6,B11)</f>
        <v>2530602965</v>
      </c>
      <c r="C19" s="11">
        <f t="shared" si="2"/>
        <v>2578542251</v>
      </c>
      <c r="D19" s="11">
        <f t="shared" si="2"/>
        <v>3856275737</v>
      </c>
      <c r="E19" s="11">
        <f t="shared" si="2"/>
        <v>4565270120</v>
      </c>
      <c r="F19" s="11">
        <f t="shared" si="2"/>
        <v>4877553398</v>
      </c>
      <c r="G19" s="11">
        <f t="shared" si="2"/>
        <v>4846785684</v>
      </c>
    </row>
    <row r="20" spans="1:7" x14ac:dyDescent="0.25">
      <c r="A20" s="1"/>
      <c r="B20" s="11"/>
      <c r="C20" s="11"/>
      <c r="D20" s="11"/>
      <c r="E20" s="11"/>
      <c r="F20" s="11"/>
    </row>
    <row r="21" spans="1:7" ht="15.75" customHeight="1" x14ac:dyDescent="0.25">
      <c r="A21" s="16" t="s">
        <v>42</v>
      </c>
      <c r="B21" s="6"/>
      <c r="C21" s="6"/>
      <c r="D21" s="6"/>
      <c r="E21" s="6"/>
      <c r="F21" s="6"/>
    </row>
    <row r="22" spans="1:7" ht="15.75" customHeight="1" x14ac:dyDescent="0.25">
      <c r="A22" s="18" t="s">
        <v>45</v>
      </c>
      <c r="B22" s="11"/>
      <c r="C22" s="11"/>
      <c r="D22" s="11"/>
      <c r="E22" s="11"/>
      <c r="F22" s="11"/>
    </row>
    <row r="23" spans="1:7" ht="15.75" customHeight="1" x14ac:dyDescent="0.25">
      <c r="A23" s="8" t="s">
        <v>48</v>
      </c>
      <c r="B23" s="11">
        <f t="shared" ref="B23:G23" si="3">SUM(B24:B26)</f>
        <v>121356909</v>
      </c>
      <c r="C23" s="11">
        <f t="shared" si="3"/>
        <v>120158889</v>
      </c>
      <c r="D23" s="11">
        <f t="shared" si="3"/>
        <v>123185570</v>
      </c>
      <c r="E23" s="11">
        <f t="shared" si="3"/>
        <v>132726294</v>
      </c>
      <c r="F23" s="11">
        <f t="shared" si="3"/>
        <v>131481214</v>
      </c>
      <c r="G23" s="11">
        <f t="shared" si="3"/>
        <v>127904351</v>
      </c>
    </row>
    <row r="24" spans="1:7" ht="15.75" customHeight="1" x14ac:dyDescent="0.25">
      <c r="A24" s="10" t="s">
        <v>49</v>
      </c>
      <c r="B24" s="6"/>
      <c r="C24" s="6"/>
      <c r="D24" s="6">
        <v>4003683</v>
      </c>
      <c r="E24" s="6">
        <v>4489374</v>
      </c>
      <c r="F24" s="7">
        <v>2424934</v>
      </c>
      <c r="G24" s="6">
        <v>284435</v>
      </c>
    </row>
    <row r="25" spans="1:7" ht="15.75" customHeight="1" x14ac:dyDescent="0.25">
      <c r="A25" s="10" t="s">
        <v>51</v>
      </c>
      <c r="B25" s="6">
        <v>38505032</v>
      </c>
      <c r="C25" s="6">
        <v>38505032</v>
      </c>
      <c r="D25" s="6"/>
      <c r="E25" s="6"/>
    </row>
    <row r="26" spans="1:7" ht="15.75" customHeight="1" x14ac:dyDescent="0.25">
      <c r="A26" s="10" t="s">
        <v>52</v>
      </c>
      <c r="B26" s="6">
        <v>82851877</v>
      </c>
      <c r="C26" s="6">
        <v>81653857</v>
      </c>
      <c r="D26" s="6">
        <v>119181887</v>
      </c>
      <c r="E26" s="6">
        <v>128236920</v>
      </c>
      <c r="F26" s="7">
        <v>129056280</v>
      </c>
      <c r="G26" s="6">
        <v>127619916</v>
      </c>
    </row>
    <row r="27" spans="1:7" ht="15.75" customHeight="1" x14ac:dyDescent="0.25">
      <c r="B27" s="6"/>
      <c r="C27" s="6"/>
      <c r="D27" s="6"/>
      <c r="E27" s="6"/>
    </row>
    <row r="28" spans="1:7" ht="15.75" customHeight="1" x14ac:dyDescent="0.25">
      <c r="A28" s="8" t="s">
        <v>54</v>
      </c>
      <c r="B28" s="11">
        <f t="shared" ref="B28:G28" si="4">SUM(B29:B35)</f>
        <v>1541661907</v>
      </c>
      <c r="C28" s="11">
        <f t="shared" si="4"/>
        <v>1530042290</v>
      </c>
      <c r="D28" s="11">
        <f t="shared" si="4"/>
        <v>1784617955</v>
      </c>
      <c r="E28" s="11">
        <f t="shared" si="4"/>
        <v>2154781875</v>
      </c>
      <c r="F28" s="11">
        <f t="shared" si="4"/>
        <v>2310367375</v>
      </c>
      <c r="G28" s="11">
        <f t="shared" si="4"/>
        <v>2323302765</v>
      </c>
    </row>
    <row r="29" spans="1:7" ht="15.75" customHeight="1" x14ac:dyDescent="0.25">
      <c r="A29" s="2" t="s">
        <v>57</v>
      </c>
      <c r="B29" s="6"/>
      <c r="C29" s="6"/>
      <c r="D29" s="6">
        <v>33728933</v>
      </c>
      <c r="E29" s="6">
        <v>33728933</v>
      </c>
      <c r="F29" s="7">
        <v>33728933</v>
      </c>
      <c r="G29" s="6">
        <v>33728933</v>
      </c>
    </row>
    <row r="30" spans="1:7" ht="15.75" customHeight="1" x14ac:dyDescent="0.25">
      <c r="A30" s="2" t="s">
        <v>59</v>
      </c>
      <c r="B30" s="6">
        <v>1081766139</v>
      </c>
      <c r="C30" s="6">
        <v>919635893</v>
      </c>
      <c r="D30" s="6">
        <v>968869108</v>
      </c>
      <c r="E30" s="6">
        <v>414878188</v>
      </c>
      <c r="F30" s="7">
        <v>1059899778</v>
      </c>
      <c r="G30" s="6">
        <v>593503360</v>
      </c>
    </row>
    <row r="31" spans="1:7" ht="15.75" customHeight="1" x14ac:dyDescent="0.25">
      <c r="A31" s="2" t="s">
        <v>61</v>
      </c>
      <c r="B31" s="6"/>
      <c r="C31" s="6"/>
      <c r="D31" s="6">
        <v>1793435</v>
      </c>
      <c r="E31" s="6">
        <v>4896344</v>
      </c>
      <c r="F31" s="7">
        <v>4550319</v>
      </c>
      <c r="G31" s="6">
        <v>2160461</v>
      </c>
    </row>
    <row r="32" spans="1:7" ht="15.75" customHeight="1" x14ac:dyDescent="0.25">
      <c r="A32" s="2" t="s">
        <v>64</v>
      </c>
      <c r="B32" s="6"/>
      <c r="C32" s="6"/>
      <c r="D32" s="6"/>
      <c r="E32" s="6"/>
      <c r="F32" s="7"/>
      <c r="G32" s="6">
        <v>15000000</v>
      </c>
    </row>
    <row r="33" spans="1:26" ht="15.75" customHeight="1" x14ac:dyDescent="0.25">
      <c r="A33" s="2" t="s">
        <v>65</v>
      </c>
      <c r="B33" s="6">
        <v>412363327</v>
      </c>
      <c r="C33" s="6">
        <v>549706078</v>
      </c>
      <c r="D33" s="6">
        <v>652665292</v>
      </c>
      <c r="E33" s="6">
        <v>1529243947</v>
      </c>
      <c r="F33" s="7">
        <v>1071597263</v>
      </c>
      <c r="G33" s="6">
        <v>1554036348</v>
      </c>
    </row>
    <row r="34" spans="1:26" ht="15.75" customHeight="1" x14ac:dyDescent="0.25">
      <c r="A34" s="2" t="s">
        <v>60</v>
      </c>
      <c r="B34" s="6"/>
      <c r="C34" s="6"/>
      <c r="D34" s="6">
        <v>0</v>
      </c>
      <c r="E34" s="6">
        <v>637750</v>
      </c>
      <c r="F34" s="7">
        <v>74750</v>
      </c>
      <c r="G34" s="6">
        <v>64750</v>
      </c>
    </row>
    <row r="35" spans="1:26" ht="15.75" customHeight="1" x14ac:dyDescent="0.25">
      <c r="A35" s="2" t="s">
        <v>67</v>
      </c>
      <c r="B35" s="6">
        <v>47532441</v>
      </c>
      <c r="C35" s="6">
        <v>60700319</v>
      </c>
      <c r="D35" s="6">
        <v>127561187</v>
      </c>
      <c r="E35" s="6">
        <v>171396713</v>
      </c>
      <c r="F35" s="7">
        <v>140516332</v>
      </c>
      <c r="G35" s="6">
        <v>124808913</v>
      </c>
    </row>
    <row r="36" spans="1:26" ht="15.75" customHeight="1" x14ac:dyDescent="0.25">
      <c r="B36" s="6"/>
      <c r="C36" s="6"/>
      <c r="D36" s="6"/>
      <c r="E36" s="6"/>
      <c r="F36" s="6"/>
    </row>
    <row r="37" spans="1:26" ht="15.75" customHeight="1" x14ac:dyDescent="0.25">
      <c r="A37" s="1" t="s">
        <v>70</v>
      </c>
      <c r="B37" s="11">
        <f t="shared" ref="B37:G37" si="5">SUM(B23,B28)</f>
        <v>1663018816</v>
      </c>
      <c r="C37" s="11">
        <f t="shared" si="5"/>
        <v>1650201179</v>
      </c>
      <c r="D37" s="11">
        <f t="shared" si="5"/>
        <v>1907803525</v>
      </c>
      <c r="E37" s="11">
        <f t="shared" si="5"/>
        <v>2287508169</v>
      </c>
      <c r="F37" s="11">
        <f t="shared" si="5"/>
        <v>2441848589</v>
      </c>
      <c r="G37" s="11">
        <f t="shared" si="5"/>
        <v>2451207116</v>
      </c>
    </row>
    <row r="38" spans="1:26" ht="15.75" customHeight="1" x14ac:dyDescent="0.25">
      <c r="A38" s="1"/>
      <c r="B38" s="6"/>
      <c r="C38" s="6"/>
      <c r="D38" s="6"/>
      <c r="E38" s="6"/>
      <c r="F38" s="6"/>
    </row>
    <row r="39" spans="1:26" ht="15.75" customHeight="1" x14ac:dyDescent="0.25">
      <c r="A39" s="8" t="s">
        <v>72</v>
      </c>
      <c r="B39" s="11">
        <f t="shared" ref="B39:G39" si="6">SUM(B40:B43)</f>
        <v>867584149</v>
      </c>
      <c r="C39" s="11">
        <f t="shared" si="6"/>
        <v>928341072</v>
      </c>
      <c r="D39" s="11">
        <f t="shared" si="6"/>
        <v>1948472212</v>
      </c>
      <c r="E39" s="11">
        <f t="shared" si="6"/>
        <v>2277761951</v>
      </c>
      <c r="F39" s="11">
        <f t="shared" si="6"/>
        <v>2435704809</v>
      </c>
      <c r="G39" s="11">
        <f t="shared" si="6"/>
        <v>2395578568</v>
      </c>
    </row>
    <row r="40" spans="1:26" ht="15.75" customHeight="1" x14ac:dyDescent="0.25">
      <c r="A40" s="2" t="s">
        <v>73</v>
      </c>
      <c r="B40" s="6">
        <v>88574000</v>
      </c>
      <c r="C40" s="6">
        <v>88574000</v>
      </c>
      <c r="D40" s="6">
        <v>1042059860</v>
      </c>
      <c r="E40" s="6">
        <v>1242059860</v>
      </c>
      <c r="F40" s="7">
        <v>1366265840</v>
      </c>
      <c r="G40" s="6">
        <v>1366265840</v>
      </c>
    </row>
    <row r="41" spans="1:26" ht="15.75" customHeight="1" x14ac:dyDescent="0.25">
      <c r="A41" s="2" t="s">
        <v>74</v>
      </c>
      <c r="B41" s="6">
        <v>449693116</v>
      </c>
      <c r="C41" s="6">
        <v>443238343</v>
      </c>
      <c r="D41" s="6"/>
      <c r="E41" s="6"/>
    </row>
    <row r="42" spans="1:26" ht="15.75" customHeight="1" x14ac:dyDescent="0.25">
      <c r="A42" s="2" t="s">
        <v>75</v>
      </c>
      <c r="B42" s="6">
        <v>384819262</v>
      </c>
      <c r="C42" s="6">
        <v>377795306</v>
      </c>
      <c r="D42" s="6">
        <v>552651670</v>
      </c>
      <c r="E42" s="6">
        <v>545300632</v>
      </c>
      <c r="F42" s="7">
        <v>538651924</v>
      </c>
      <c r="G42" s="6">
        <v>532638444</v>
      </c>
    </row>
    <row r="43" spans="1:26" ht="15.75" customHeight="1" x14ac:dyDescent="0.25">
      <c r="A43" s="2" t="s">
        <v>76</v>
      </c>
      <c r="B43" s="6">
        <v>-55502229</v>
      </c>
      <c r="C43" s="6">
        <v>18733423</v>
      </c>
      <c r="D43" s="6">
        <v>353760682</v>
      </c>
      <c r="E43" s="6">
        <v>490401459</v>
      </c>
      <c r="F43" s="7">
        <v>530787045</v>
      </c>
      <c r="G43" s="6">
        <v>496674284</v>
      </c>
    </row>
    <row r="44" spans="1:26" ht="15.75" customHeight="1" x14ac:dyDescent="0.25">
      <c r="B44" s="6"/>
      <c r="C44" s="6"/>
      <c r="D44" s="6"/>
      <c r="E44" s="6"/>
    </row>
    <row r="45" spans="1:26" ht="15.75" customHeight="1" x14ac:dyDescent="0.25">
      <c r="A45" s="1"/>
      <c r="B45" s="11">
        <f t="shared" ref="B45:G45" si="7">SUM(B39,B37)</f>
        <v>2530602965</v>
      </c>
      <c r="C45" s="11">
        <f t="shared" si="7"/>
        <v>2578542251</v>
      </c>
      <c r="D45" s="11">
        <f t="shared" si="7"/>
        <v>3856275737</v>
      </c>
      <c r="E45" s="11">
        <f t="shared" si="7"/>
        <v>4565270120</v>
      </c>
      <c r="F45" s="11">
        <f t="shared" si="7"/>
        <v>4877553398</v>
      </c>
      <c r="G45" s="11">
        <f t="shared" si="7"/>
        <v>4846785684</v>
      </c>
    </row>
    <row r="46" spans="1:26" ht="15.75" customHeight="1" x14ac:dyDescent="0.25">
      <c r="B46" s="6"/>
      <c r="C46" s="6"/>
      <c r="D46" s="6"/>
      <c r="E46" s="6"/>
      <c r="F46" s="6"/>
    </row>
    <row r="47" spans="1:26" ht="15.75" customHeight="1" x14ac:dyDescent="0.25">
      <c r="A47" s="4" t="s">
        <v>78</v>
      </c>
      <c r="B47" s="21">
        <f t="shared" ref="B47:G47" si="8">B39/(B40/10)</f>
        <v>97.95020536500553</v>
      </c>
      <c r="C47" s="21">
        <f t="shared" si="8"/>
        <v>104.80965881635694</v>
      </c>
      <c r="D47" s="21">
        <f t="shared" si="8"/>
        <v>18.698275279502656</v>
      </c>
      <c r="E47" s="21">
        <f t="shared" si="8"/>
        <v>18.338584349710811</v>
      </c>
      <c r="F47" s="21">
        <f t="shared" si="8"/>
        <v>17.827458886039338</v>
      </c>
      <c r="G47" s="21">
        <f t="shared" si="8"/>
        <v>17.533766108065763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25">
      <c r="A48" s="4" t="s">
        <v>86</v>
      </c>
      <c r="B48" s="11">
        <f t="shared" ref="B48:G48" si="9">B40/10</f>
        <v>8857400</v>
      </c>
      <c r="C48" s="11">
        <f t="shared" si="9"/>
        <v>8857400</v>
      </c>
      <c r="D48" s="11">
        <f t="shared" si="9"/>
        <v>104205986</v>
      </c>
      <c r="E48" s="11">
        <f t="shared" si="9"/>
        <v>124205986</v>
      </c>
      <c r="F48" s="11">
        <f t="shared" si="9"/>
        <v>136626584</v>
      </c>
      <c r="G48" s="11">
        <f t="shared" si="9"/>
        <v>136626584</v>
      </c>
    </row>
    <row r="49" spans="7:7" ht="15.75" customHeight="1" x14ac:dyDescent="0.2"/>
    <row r="50" spans="7:7" ht="15.75" customHeight="1" x14ac:dyDescent="0.25">
      <c r="G50" s="6"/>
    </row>
    <row r="51" spans="7:7" ht="15.75" customHeight="1" x14ac:dyDescent="0.2"/>
    <row r="52" spans="7:7" ht="15.75" customHeight="1" x14ac:dyDescent="0.2"/>
    <row r="53" spans="7:7" ht="15.75" customHeight="1" x14ac:dyDescent="0.2"/>
    <row r="54" spans="7:7" ht="15.75" customHeight="1" x14ac:dyDescent="0.2"/>
    <row r="55" spans="7:7" ht="15.75" customHeight="1" x14ac:dyDescent="0.2"/>
    <row r="56" spans="7:7" ht="15.75" customHeight="1" x14ac:dyDescent="0.2"/>
    <row r="57" spans="7:7" ht="15.75" customHeight="1" x14ac:dyDescent="0.2"/>
    <row r="58" spans="7:7" ht="15.75" customHeight="1" x14ac:dyDescent="0.2"/>
    <row r="59" spans="7:7" ht="15.75" customHeight="1" x14ac:dyDescent="0.2"/>
    <row r="60" spans="7:7" ht="15.75" customHeight="1" x14ac:dyDescent="0.2"/>
    <row r="61" spans="7:7" ht="15.75" customHeight="1" x14ac:dyDescent="0.2"/>
    <row r="62" spans="7:7" ht="15.75" customHeight="1" x14ac:dyDescent="0.2"/>
    <row r="63" spans="7:7" ht="15.75" customHeight="1" x14ac:dyDescent="0.2"/>
    <row r="64" spans="7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7.75" customWidth="1"/>
    <col min="2" max="7" width="12.75" customWidth="1"/>
    <col min="8" max="8" width="9.75" customWidth="1"/>
    <col min="9" max="26" width="7.625" customWidth="1"/>
  </cols>
  <sheetData>
    <row r="1" spans="1:9" x14ac:dyDescent="0.25">
      <c r="A1" s="1" t="s">
        <v>0</v>
      </c>
    </row>
    <row r="2" spans="1:9" x14ac:dyDescent="0.25">
      <c r="A2" s="1" t="s">
        <v>3</v>
      </c>
    </row>
    <row r="3" spans="1:9" x14ac:dyDescent="0.25">
      <c r="A3" s="2" t="s">
        <v>2</v>
      </c>
    </row>
    <row r="4" spans="1:9" x14ac:dyDescent="0.25">
      <c r="B4" s="2">
        <v>2013</v>
      </c>
      <c r="C4" s="2">
        <v>2014</v>
      </c>
      <c r="D4" s="3">
        <v>2016</v>
      </c>
      <c r="E4" s="3">
        <v>2017</v>
      </c>
      <c r="F4" s="2">
        <v>2018</v>
      </c>
      <c r="G4" s="2">
        <v>2019</v>
      </c>
    </row>
    <row r="5" spans="1:9" x14ac:dyDescent="0.25">
      <c r="A5" s="4" t="s">
        <v>5</v>
      </c>
      <c r="B5" s="6">
        <v>1878484554</v>
      </c>
      <c r="C5" s="6">
        <v>1780751795</v>
      </c>
      <c r="D5" s="6">
        <v>2642633411</v>
      </c>
      <c r="E5" s="6">
        <v>2578968478</v>
      </c>
      <c r="F5" s="7">
        <v>2767374859</v>
      </c>
      <c r="G5" s="7">
        <v>2867534079</v>
      </c>
    </row>
    <row r="6" spans="1:9" x14ac:dyDescent="0.25">
      <c r="A6" s="2" t="s">
        <v>9</v>
      </c>
      <c r="B6" s="9">
        <v>1667224358</v>
      </c>
      <c r="C6" s="9">
        <v>1576699811</v>
      </c>
      <c r="D6" s="9">
        <v>2336413047</v>
      </c>
      <c r="E6" s="6">
        <v>2263558771</v>
      </c>
      <c r="F6" s="7">
        <v>2402730555</v>
      </c>
      <c r="G6" s="7">
        <v>2486725163</v>
      </c>
      <c r="H6" s="7"/>
      <c r="I6" s="7"/>
    </row>
    <row r="7" spans="1:9" x14ac:dyDescent="0.25">
      <c r="A7" s="4" t="s">
        <v>12</v>
      </c>
      <c r="B7" s="11">
        <f t="shared" ref="B7:G7" si="0">B5-B6</f>
        <v>211260196</v>
      </c>
      <c r="C7" s="11">
        <f t="shared" si="0"/>
        <v>204051984</v>
      </c>
      <c r="D7" s="11">
        <f t="shared" si="0"/>
        <v>306220364</v>
      </c>
      <c r="E7" s="11">
        <f t="shared" si="0"/>
        <v>315409707</v>
      </c>
      <c r="F7" s="11">
        <f t="shared" si="0"/>
        <v>364644304</v>
      </c>
      <c r="G7" s="11">
        <f t="shared" si="0"/>
        <v>380808916</v>
      </c>
    </row>
    <row r="8" spans="1:9" x14ac:dyDescent="0.25">
      <c r="A8" s="1"/>
      <c r="B8" s="11"/>
      <c r="C8" s="11"/>
      <c r="D8" s="11"/>
      <c r="E8" s="11"/>
      <c r="F8" s="12"/>
      <c r="G8" s="12"/>
    </row>
    <row r="9" spans="1:9" x14ac:dyDescent="0.25">
      <c r="A9" s="4" t="s">
        <v>15</v>
      </c>
      <c r="B9" s="11">
        <f t="shared" ref="B9:G9" si="1">SUM(B10:B11)</f>
        <v>28880864</v>
      </c>
      <c r="C9" s="11">
        <f t="shared" si="1"/>
        <v>22651894</v>
      </c>
      <c r="D9" s="11">
        <f t="shared" si="1"/>
        <v>56013916</v>
      </c>
      <c r="E9" s="11">
        <f t="shared" si="1"/>
        <v>56382049</v>
      </c>
      <c r="F9" s="11">
        <f t="shared" si="1"/>
        <v>19432524</v>
      </c>
      <c r="G9" s="11">
        <f t="shared" si="1"/>
        <v>72296256</v>
      </c>
    </row>
    <row r="10" spans="1:9" x14ac:dyDescent="0.25">
      <c r="A10" s="10" t="s">
        <v>19</v>
      </c>
      <c r="B10" s="6">
        <v>26642038</v>
      </c>
      <c r="C10" s="6">
        <v>21233510</v>
      </c>
      <c r="D10" s="6">
        <v>9710799</v>
      </c>
      <c r="E10" s="6">
        <v>9415643</v>
      </c>
      <c r="F10" s="7">
        <v>10794481</v>
      </c>
      <c r="G10" s="7">
        <v>11032470</v>
      </c>
      <c r="H10" s="7"/>
      <c r="I10" s="7"/>
    </row>
    <row r="11" spans="1:9" x14ac:dyDescent="0.25">
      <c r="A11" s="10" t="s">
        <v>20</v>
      </c>
      <c r="B11" s="6">
        <v>2238826</v>
      </c>
      <c r="C11" s="6">
        <v>1418384</v>
      </c>
      <c r="D11" s="6">
        <v>46303117</v>
      </c>
      <c r="E11" s="6">
        <v>46966406</v>
      </c>
      <c r="F11" s="7">
        <v>8638043</v>
      </c>
      <c r="G11" s="7">
        <v>61263786</v>
      </c>
      <c r="H11" s="7"/>
      <c r="I11" s="7"/>
    </row>
    <row r="12" spans="1:9" x14ac:dyDescent="0.25">
      <c r="A12" s="10" t="s">
        <v>21</v>
      </c>
      <c r="B12" s="6"/>
      <c r="C12" s="6"/>
      <c r="D12" s="6">
        <v>86004</v>
      </c>
      <c r="E12" s="6">
        <v>3339623</v>
      </c>
      <c r="F12" s="7">
        <v>6024021</v>
      </c>
      <c r="G12" s="7">
        <v>2800451</v>
      </c>
    </row>
    <row r="13" spans="1:9" x14ac:dyDescent="0.25">
      <c r="A13" s="10" t="s">
        <v>22</v>
      </c>
      <c r="B13" s="6">
        <v>7611179</v>
      </c>
      <c r="C13" s="6">
        <v>5278561</v>
      </c>
      <c r="D13" s="6">
        <v>19925988</v>
      </c>
      <c r="E13" s="6">
        <v>9971374</v>
      </c>
      <c r="F13" s="7">
        <v>13544740</v>
      </c>
      <c r="G13" s="7">
        <v>14082967</v>
      </c>
    </row>
    <row r="14" spans="1:9" x14ac:dyDescent="0.25">
      <c r="A14" s="1"/>
      <c r="B14" s="11"/>
      <c r="C14" s="11"/>
      <c r="D14" s="11"/>
      <c r="E14" s="11"/>
      <c r="F14" s="12"/>
      <c r="G14" s="12"/>
    </row>
    <row r="15" spans="1:9" x14ac:dyDescent="0.25">
      <c r="A15" s="1"/>
      <c r="B15" s="11"/>
      <c r="C15" s="11"/>
      <c r="D15" s="11"/>
      <c r="E15" s="11"/>
      <c r="F15" s="12"/>
      <c r="G15" s="12"/>
    </row>
    <row r="16" spans="1:9" x14ac:dyDescent="0.25">
      <c r="A16" s="4" t="s">
        <v>27</v>
      </c>
      <c r="B16" s="13">
        <f t="shared" ref="B16:G16" si="2">B7+B12+B13-B9</f>
        <v>189990511</v>
      </c>
      <c r="C16" s="13">
        <f t="shared" si="2"/>
        <v>186678651</v>
      </c>
      <c r="D16" s="13">
        <f t="shared" si="2"/>
        <v>270218440</v>
      </c>
      <c r="E16" s="13">
        <f t="shared" si="2"/>
        <v>272338655</v>
      </c>
      <c r="F16" s="13">
        <f t="shared" si="2"/>
        <v>364780541</v>
      </c>
      <c r="G16" s="13">
        <f t="shared" si="2"/>
        <v>325396078</v>
      </c>
    </row>
    <row r="17" spans="1:9" x14ac:dyDescent="0.25">
      <c r="A17" s="14" t="s">
        <v>32</v>
      </c>
      <c r="B17" s="11"/>
      <c r="C17" s="11"/>
      <c r="D17" s="11"/>
      <c r="E17" s="11"/>
      <c r="F17" s="11"/>
      <c r="G17" s="12"/>
    </row>
    <row r="18" spans="1:9" x14ac:dyDescent="0.25">
      <c r="A18" s="10" t="s">
        <v>36</v>
      </c>
      <c r="B18" s="6">
        <v>135797935</v>
      </c>
      <c r="C18" s="6">
        <v>94903033</v>
      </c>
      <c r="D18" s="6">
        <v>104836950</v>
      </c>
      <c r="E18" s="6">
        <v>91107381</v>
      </c>
      <c r="F18" s="7">
        <v>127410175</v>
      </c>
      <c r="G18" s="7">
        <v>178936067</v>
      </c>
      <c r="H18" s="7"/>
      <c r="I18" s="7"/>
    </row>
    <row r="19" spans="1:9" x14ac:dyDescent="0.25">
      <c r="A19" s="10" t="s">
        <v>37</v>
      </c>
      <c r="B19" s="6"/>
      <c r="C19" s="6"/>
      <c r="D19" s="6">
        <v>0</v>
      </c>
      <c r="E19" s="6">
        <v>17806177</v>
      </c>
      <c r="F19" s="7"/>
      <c r="G19" s="7"/>
      <c r="H19" s="7"/>
      <c r="I19" s="7"/>
    </row>
    <row r="20" spans="1:9" x14ac:dyDescent="0.25">
      <c r="A20" s="4" t="s">
        <v>38</v>
      </c>
      <c r="B20" s="13">
        <f t="shared" ref="B20:G20" si="3">B16-B18-B19</f>
        <v>54192576</v>
      </c>
      <c r="C20" s="13">
        <f t="shared" si="3"/>
        <v>91775618</v>
      </c>
      <c r="D20" s="13">
        <f t="shared" si="3"/>
        <v>165381490</v>
      </c>
      <c r="E20" s="13">
        <f t="shared" si="3"/>
        <v>163425097</v>
      </c>
      <c r="F20" s="13">
        <f t="shared" si="3"/>
        <v>237370366</v>
      </c>
      <c r="G20" s="13">
        <f t="shared" si="3"/>
        <v>146460011</v>
      </c>
    </row>
    <row r="21" spans="1:9" ht="15.75" customHeight="1" x14ac:dyDescent="0.25">
      <c r="A21" s="1"/>
      <c r="B21" s="11"/>
      <c r="C21" s="11"/>
      <c r="D21" s="11"/>
      <c r="E21" s="11"/>
      <c r="F21" s="11"/>
      <c r="G21" s="12"/>
    </row>
    <row r="22" spans="1:9" ht="15.75" customHeight="1" x14ac:dyDescent="0.25">
      <c r="A22" s="8" t="s">
        <v>41</v>
      </c>
      <c r="B22" s="11">
        <v>19223204</v>
      </c>
      <c r="C22" s="11">
        <v>15462577</v>
      </c>
      <c r="D22" s="11">
        <f t="shared" ref="D22:G22" si="4">SUM(D23:D24)</f>
        <v>-26242743</v>
      </c>
      <c r="E22" s="11">
        <f t="shared" si="4"/>
        <v>-35432600</v>
      </c>
      <c r="F22" s="11">
        <f t="shared" si="4"/>
        <v>30600810</v>
      </c>
      <c r="G22" s="11">
        <f t="shared" si="4"/>
        <v>-23695553</v>
      </c>
    </row>
    <row r="23" spans="1:9" ht="15.75" customHeight="1" x14ac:dyDescent="0.25">
      <c r="A23" s="17" t="s">
        <v>43</v>
      </c>
      <c r="B23" s="6"/>
      <c r="C23" s="6"/>
      <c r="D23" s="6">
        <v>-30414940</v>
      </c>
      <c r="E23" s="6">
        <v>-25080325</v>
      </c>
      <c r="F23" s="7">
        <v>28608148</v>
      </c>
      <c r="G23" s="15">
        <v>-24070715</v>
      </c>
    </row>
    <row r="24" spans="1:9" ht="15.75" customHeight="1" x14ac:dyDescent="0.25">
      <c r="A24" s="17" t="s">
        <v>46</v>
      </c>
      <c r="B24" s="6"/>
      <c r="C24" s="6"/>
      <c r="D24" s="6">
        <v>4172197</v>
      </c>
      <c r="E24" s="6">
        <v>-10352275</v>
      </c>
      <c r="F24" s="7">
        <v>1992662</v>
      </c>
      <c r="G24" s="7">
        <v>375162</v>
      </c>
    </row>
    <row r="25" spans="1:9" ht="15.75" customHeight="1" x14ac:dyDescent="0.25">
      <c r="A25" s="4" t="s">
        <v>47</v>
      </c>
      <c r="B25" s="19">
        <f t="shared" ref="B25:C25" si="5">B20-B22</f>
        <v>34969372</v>
      </c>
      <c r="C25" s="19">
        <f t="shared" si="5"/>
        <v>76313041</v>
      </c>
      <c r="D25" s="19">
        <f t="shared" ref="D25:G25" si="6">SUM(D20:D22)</f>
        <v>139138747</v>
      </c>
      <c r="E25" s="19">
        <f t="shared" si="6"/>
        <v>127992497</v>
      </c>
      <c r="F25" s="19">
        <f t="shared" si="6"/>
        <v>267971176</v>
      </c>
      <c r="G25" s="19">
        <f t="shared" si="6"/>
        <v>122764458</v>
      </c>
    </row>
    <row r="26" spans="1:9" ht="15.75" customHeight="1" x14ac:dyDescent="0.25">
      <c r="A26" s="1"/>
      <c r="B26" s="19"/>
      <c r="C26" s="19"/>
      <c r="D26" s="19"/>
      <c r="E26" s="19"/>
      <c r="F26" s="19"/>
      <c r="G26" s="19"/>
    </row>
    <row r="27" spans="1:9" ht="15.75" customHeight="1" x14ac:dyDescent="0.25">
      <c r="A27" s="4" t="s">
        <v>50</v>
      </c>
      <c r="B27" s="20">
        <f>B25/('1'!B40/10)</f>
        <v>3.94804028270147</v>
      </c>
      <c r="C27" s="20">
        <f>C25/('1'!C40/10)</f>
        <v>8.6157383656603521</v>
      </c>
      <c r="D27" s="20">
        <f>D25/('1'!D40/10)</f>
        <v>1.3352279685737056</v>
      </c>
      <c r="E27" s="20">
        <f>E25/('1'!E40/10)</f>
        <v>1.0304857368146492</v>
      </c>
      <c r="F27" s="20">
        <f>F25/('1'!F40/10)</f>
        <v>1.9613399395245072</v>
      </c>
      <c r="G27" s="20">
        <f>G25/('1'!G40/10)</f>
        <v>0.89854005279089755</v>
      </c>
    </row>
    <row r="28" spans="1:9" ht="15.75" customHeight="1" x14ac:dyDescent="0.25">
      <c r="A28" s="14" t="s">
        <v>62</v>
      </c>
      <c r="B28" s="6">
        <f>'1'!B40/10</f>
        <v>8857400</v>
      </c>
      <c r="C28" s="6">
        <f>'1'!C40/10</f>
        <v>8857400</v>
      </c>
      <c r="D28" s="6">
        <f>'1'!D40/10</f>
        <v>104205986</v>
      </c>
      <c r="E28" s="6">
        <f>'1'!E40/10</f>
        <v>124205986</v>
      </c>
      <c r="F28" s="6">
        <f>'1'!F40/10</f>
        <v>136626584</v>
      </c>
      <c r="G28" s="6">
        <f>'1'!G40/10</f>
        <v>136626584</v>
      </c>
    </row>
    <row r="29" spans="1:9" ht="15.75" customHeight="1" x14ac:dyDescent="0.25">
      <c r="G29" s="20"/>
    </row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1" ht="15.75" customHeight="1" x14ac:dyDescent="0.2"/>
    <row r="50" spans="1:1" ht="15.75" customHeight="1" x14ac:dyDescent="0.25">
      <c r="A50" s="10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9" sqref="J19"/>
    </sheetView>
  </sheetViews>
  <sheetFormatPr defaultColWidth="12.625" defaultRowHeight="15" customHeight="1" x14ac:dyDescent="0.2"/>
  <cols>
    <col min="1" max="1" width="34.75" customWidth="1"/>
    <col min="2" max="2" width="12.875" customWidth="1"/>
    <col min="3" max="3" width="12.625" customWidth="1"/>
    <col min="4" max="5" width="13.125" customWidth="1"/>
    <col min="6" max="6" width="14" customWidth="1"/>
    <col min="7" max="7" width="15.875" customWidth="1"/>
    <col min="8" max="26" width="7.625" customWidth="1"/>
  </cols>
  <sheetData>
    <row r="1" spans="1:7" x14ac:dyDescent="0.25">
      <c r="A1" s="1" t="s">
        <v>0</v>
      </c>
    </row>
    <row r="2" spans="1:7" x14ac:dyDescent="0.25">
      <c r="A2" s="1" t="s">
        <v>4</v>
      </c>
    </row>
    <row r="3" spans="1:7" x14ac:dyDescent="0.25">
      <c r="A3" s="2" t="s">
        <v>2</v>
      </c>
    </row>
    <row r="4" spans="1:7" x14ac:dyDescent="0.25">
      <c r="B4" s="2">
        <v>2013</v>
      </c>
      <c r="C4" s="2">
        <v>2014</v>
      </c>
      <c r="D4" s="3">
        <v>2016</v>
      </c>
      <c r="E4" s="3">
        <v>2017</v>
      </c>
      <c r="F4" s="2">
        <v>2018</v>
      </c>
      <c r="G4" s="2">
        <v>2019</v>
      </c>
    </row>
    <row r="5" spans="1:7" x14ac:dyDescent="0.25">
      <c r="A5" s="4" t="s">
        <v>7</v>
      </c>
      <c r="B5" s="6"/>
      <c r="C5" s="6"/>
      <c r="D5" s="6"/>
      <c r="E5" s="6"/>
    </row>
    <row r="6" spans="1:7" x14ac:dyDescent="0.25">
      <c r="A6" s="2" t="s">
        <v>10</v>
      </c>
      <c r="B6" s="6">
        <v>1918291263</v>
      </c>
      <c r="C6" s="6">
        <v>1975636588</v>
      </c>
      <c r="D6" s="6">
        <v>2570778633</v>
      </c>
      <c r="E6" s="6">
        <v>2375118744</v>
      </c>
      <c r="F6" s="7">
        <v>2510709948</v>
      </c>
      <c r="G6" s="6">
        <v>3026840205</v>
      </c>
    </row>
    <row r="7" spans="1:7" x14ac:dyDescent="0.25">
      <c r="A7" s="10" t="s">
        <v>11</v>
      </c>
      <c r="B7" s="6">
        <v>-1406253335</v>
      </c>
      <c r="C7" s="6">
        <v>-1751390979</v>
      </c>
      <c r="D7" s="6">
        <v>-2479518733</v>
      </c>
      <c r="E7" s="6">
        <v>-3106610627</v>
      </c>
      <c r="F7" s="6">
        <v>-1842960463</v>
      </c>
      <c r="G7" s="6">
        <v>-3088448045</v>
      </c>
    </row>
    <row r="8" spans="1:7" x14ac:dyDescent="0.25">
      <c r="A8" s="10" t="s">
        <v>13</v>
      </c>
      <c r="B8" s="6">
        <v>-16338570</v>
      </c>
      <c r="C8" s="6">
        <v>-12686934</v>
      </c>
      <c r="D8" s="6">
        <v>-19566519</v>
      </c>
      <c r="E8" s="6">
        <v>-14320597</v>
      </c>
      <c r="F8" s="6">
        <v>-33105145</v>
      </c>
      <c r="G8" s="6">
        <v>-20107889</v>
      </c>
    </row>
    <row r="9" spans="1:7" x14ac:dyDescent="0.25">
      <c r="A9" s="1"/>
      <c r="B9" s="13">
        <f t="shared" ref="B9:G9" si="0">SUM(B6:B8)</f>
        <v>495699358</v>
      </c>
      <c r="C9" s="13">
        <f t="shared" si="0"/>
        <v>211558675</v>
      </c>
      <c r="D9" s="13">
        <f t="shared" si="0"/>
        <v>71693381</v>
      </c>
      <c r="E9" s="13">
        <f t="shared" si="0"/>
        <v>-745812480</v>
      </c>
      <c r="F9" s="13">
        <f t="shared" si="0"/>
        <v>634644340</v>
      </c>
      <c r="G9" s="13">
        <f t="shared" si="0"/>
        <v>-81715729</v>
      </c>
    </row>
    <row r="10" spans="1:7" x14ac:dyDescent="0.25">
      <c r="B10" s="6"/>
      <c r="C10" s="6"/>
      <c r="D10" s="6"/>
      <c r="E10" s="6"/>
    </row>
    <row r="11" spans="1:7" x14ac:dyDescent="0.25">
      <c r="A11" s="4" t="s">
        <v>23</v>
      </c>
      <c r="B11" s="6"/>
      <c r="C11" s="6"/>
      <c r="D11" s="6"/>
      <c r="E11" s="6"/>
    </row>
    <row r="12" spans="1:7" x14ac:dyDescent="0.25">
      <c r="A12" s="10" t="s">
        <v>25</v>
      </c>
      <c r="B12" s="6">
        <v>-115656059</v>
      </c>
      <c r="C12" s="6">
        <v>-118205459</v>
      </c>
      <c r="D12" s="6">
        <v>-36941797</v>
      </c>
      <c r="E12" s="6">
        <v>-202273474</v>
      </c>
      <c r="F12" s="7">
        <v>-64478615</v>
      </c>
      <c r="G12" s="6">
        <v>-61591189</v>
      </c>
    </row>
    <row r="13" spans="1:7" x14ac:dyDescent="0.25">
      <c r="A13" s="10" t="s">
        <v>28</v>
      </c>
      <c r="B13" s="6"/>
      <c r="C13" s="6"/>
      <c r="D13" s="6">
        <v>0</v>
      </c>
      <c r="E13" s="6">
        <v>-450000</v>
      </c>
    </row>
    <row r="14" spans="1:7" x14ac:dyDescent="0.25">
      <c r="A14" s="10" t="s">
        <v>31</v>
      </c>
      <c r="B14" s="6">
        <v>1045000</v>
      </c>
      <c r="C14" s="6">
        <v>750000</v>
      </c>
      <c r="D14" s="6">
        <v>29400000</v>
      </c>
      <c r="E14" s="6">
        <v>3080000</v>
      </c>
    </row>
    <row r="15" spans="1:7" x14ac:dyDescent="0.25">
      <c r="A15" s="10" t="s">
        <v>34</v>
      </c>
      <c r="B15" s="6"/>
      <c r="C15" s="6"/>
      <c r="D15" s="6">
        <v>-46781691</v>
      </c>
      <c r="E15" s="6">
        <v>0</v>
      </c>
      <c r="G15" s="15">
        <v>-50009646</v>
      </c>
    </row>
    <row r="16" spans="1:7" x14ac:dyDescent="0.25">
      <c r="A16" s="10" t="s">
        <v>39</v>
      </c>
      <c r="B16" s="6"/>
      <c r="C16" s="6"/>
      <c r="D16" s="6"/>
      <c r="E16" s="6"/>
      <c r="G16" s="15">
        <v>-64100000</v>
      </c>
    </row>
    <row r="17" spans="1:7" x14ac:dyDescent="0.25">
      <c r="A17" s="10" t="s">
        <v>40</v>
      </c>
      <c r="B17" s="6">
        <v>29413455</v>
      </c>
      <c r="C17" s="6">
        <v>9634835</v>
      </c>
      <c r="D17" s="6">
        <v>42771800</v>
      </c>
      <c r="E17" s="6">
        <v>232899</v>
      </c>
    </row>
    <row r="18" spans="1:7" x14ac:dyDescent="0.25">
      <c r="A18" s="10" t="s">
        <v>44</v>
      </c>
      <c r="B18" s="6"/>
      <c r="C18" s="6"/>
      <c r="D18" s="6">
        <v>0</v>
      </c>
      <c r="E18" s="6">
        <v>62000000</v>
      </c>
    </row>
    <row r="19" spans="1:7" x14ac:dyDescent="0.25">
      <c r="A19" s="10" t="s">
        <v>33</v>
      </c>
      <c r="B19" s="6"/>
      <c r="C19" s="6"/>
      <c r="D19" s="6">
        <v>112408409</v>
      </c>
      <c r="E19" s="6">
        <v>13221200</v>
      </c>
      <c r="F19" s="7">
        <v>1878800</v>
      </c>
    </row>
    <row r="20" spans="1:7" x14ac:dyDescent="0.25">
      <c r="A20" s="1"/>
      <c r="B20" s="13">
        <f t="shared" ref="B20:G20" si="1">SUM(B12:B19)</f>
        <v>-85197604</v>
      </c>
      <c r="C20" s="13">
        <f t="shared" si="1"/>
        <v>-107820624</v>
      </c>
      <c r="D20" s="13">
        <f t="shared" si="1"/>
        <v>100856721</v>
      </c>
      <c r="E20" s="13">
        <f t="shared" si="1"/>
        <v>-124189375</v>
      </c>
      <c r="F20" s="13">
        <f t="shared" si="1"/>
        <v>-62599815</v>
      </c>
      <c r="G20" s="13">
        <f t="shared" si="1"/>
        <v>-175700835</v>
      </c>
    </row>
    <row r="21" spans="1:7" ht="15.75" customHeight="1" x14ac:dyDescent="0.25">
      <c r="B21" s="6"/>
      <c r="C21" s="6"/>
      <c r="D21" s="6"/>
      <c r="E21" s="6"/>
    </row>
    <row r="22" spans="1:7" ht="15.75" customHeight="1" x14ac:dyDescent="0.25">
      <c r="A22" s="4" t="s">
        <v>53</v>
      </c>
      <c r="B22" s="6"/>
      <c r="C22" s="6"/>
      <c r="D22" s="6"/>
      <c r="E22" s="6"/>
    </row>
    <row r="23" spans="1:7" ht="15.75" customHeight="1" x14ac:dyDescent="0.25">
      <c r="A23" s="10" t="s">
        <v>55</v>
      </c>
      <c r="B23" s="6"/>
      <c r="C23" s="6">
        <v>43816847</v>
      </c>
      <c r="D23" s="6">
        <v>40144</v>
      </c>
      <c r="E23" s="6">
        <v>0</v>
      </c>
    </row>
    <row r="24" spans="1:7" ht="15.75" customHeight="1" x14ac:dyDescent="0.25">
      <c r="A24" s="10" t="s">
        <v>56</v>
      </c>
      <c r="B24" s="6"/>
      <c r="C24" s="6"/>
      <c r="D24" s="6">
        <v>407627520</v>
      </c>
      <c r="E24" s="6">
        <v>200000000</v>
      </c>
    </row>
    <row r="25" spans="1:7" ht="15.75" customHeight="1" x14ac:dyDescent="0.25">
      <c r="A25" s="10" t="s">
        <v>58</v>
      </c>
      <c r="B25" s="6"/>
      <c r="C25" s="6"/>
      <c r="D25" s="6">
        <v>-38505032</v>
      </c>
      <c r="E25" s="6">
        <v>0</v>
      </c>
    </row>
    <row r="26" spans="1:7" ht="15.75" customHeight="1" x14ac:dyDescent="0.25">
      <c r="A26" s="10" t="s">
        <v>60</v>
      </c>
      <c r="B26" s="6"/>
      <c r="C26" s="6"/>
      <c r="D26" s="6">
        <v>0</v>
      </c>
      <c r="E26" s="6">
        <v>637750</v>
      </c>
      <c r="F26" s="15">
        <v>-563000</v>
      </c>
      <c r="G26" s="6">
        <v>-10000</v>
      </c>
    </row>
    <row r="27" spans="1:7" ht="15.75" customHeight="1" x14ac:dyDescent="0.25">
      <c r="A27" s="10" t="s">
        <v>63</v>
      </c>
      <c r="B27" s="6">
        <v>-7317335</v>
      </c>
      <c r="C27" s="6">
        <v>-161170012</v>
      </c>
      <c r="D27" s="6"/>
      <c r="E27" s="6"/>
      <c r="F27" s="15"/>
      <c r="G27" s="15">
        <v>15000000</v>
      </c>
    </row>
    <row r="28" spans="1:7" ht="15.75" customHeight="1" x14ac:dyDescent="0.25">
      <c r="A28" s="10" t="s">
        <v>66</v>
      </c>
      <c r="B28" s="6"/>
      <c r="C28" s="6"/>
      <c r="D28" s="6">
        <v>-1562717</v>
      </c>
      <c r="E28" s="6">
        <v>3588600</v>
      </c>
      <c r="F28" s="15">
        <v>-2410465</v>
      </c>
      <c r="G28" s="6">
        <v>-4530357</v>
      </c>
    </row>
    <row r="29" spans="1:7" ht="15.75" customHeight="1" x14ac:dyDescent="0.25">
      <c r="A29" s="10" t="s">
        <v>68</v>
      </c>
      <c r="B29" s="6">
        <v>-253662798</v>
      </c>
      <c r="C29" s="6">
        <v>137342751</v>
      </c>
      <c r="D29" s="6">
        <v>-465113989</v>
      </c>
      <c r="E29" s="6">
        <v>876578655</v>
      </c>
      <c r="F29" s="15">
        <v>-457646684</v>
      </c>
      <c r="G29" s="6">
        <v>483084284</v>
      </c>
    </row>
    <row r="30" spans="1:7" ht="15.75" customHeight="1" x14ac:dyDescent="0.25">
      <c r="A30" s="10" t="s">
        <v>69</v>
      </c>
      <c r="B30" s="6"/>
      <c r="C30" s="6"/>
      <c r="D30" s="6"/>
      <c r="E30" s="6"/>
      <c r="F30" s="15"/>
      <c r="G30" s="6">
        <v>-163468922</v>
      </c>
    </row>
    <row r="31" spans="1:7" ht="15.75" customHeight="1" x14ac:dyDescent="0.25">
      <c r="A31" s="10" t="s">
        <v>71</v>
      </c>
      <c r="B31" s="6">
        <v>-133872679</v>
      </c>
      <c r="C31" s="6">
        <v>-94903033</v>
      </c>
      <c r="D31" s="6">
        <v>-124089492</v>
      </c>
      <c r="E31" s="6">
        <v>-91107381</v>
      </c>
      <c r="F31" s="15">
        <v>-127410175</v>
      </c>
      <c r="G31" s="6">
        <v>-178936067</v>
      </c>
    </row>
    <row r="32" spans="1:7" ht="15.75" customHeight="1" x14ac:dyDescent="0.25">
      <c r="A32" s="1"/>
      <c r="B32" s="13">
        <f t="shared" ref="B32:G32" si="2">SUM(B23:B31)</f>
        <v>-394852812</v>
      </c>
      <c r="C32" s="13">
        <f t="shared" si="2"/>
        <v>-74913447</v>
      </c>
      <c r="D32" s="13">
        <f t="shared" si="2"/>
        <v>-221603566</v>
      </c>
      <c r="E32" s="13">
        <f t="shared" si="2"/>
        <v>989697624</v>
      </c>
      <c r="F32" s="13">
        <f t="shared" si="2"/>
        <v>-588030324</v>
      </c>
      <c r="G32" s="13">
        <f t="shared" si="2"/>
        <v>151138938</v>
      </c>
    </row>
    <row r="33" spans="1:26" ht="15.75" customHeight="1" x14ac:dyDescent="0.25">
      <c r="B33" s="6"/>
      <c r="C33" s="6"/>
      <c r="D33" s="6"/>
      <c r="E33" s="6"/>
    </row>
    <row r="34" spans="1:26" ht="15.75" customHeight="1" x14ac:dyDescent="0.25">
      <c r="A34" s="1" t="s">
        <v>77</v>
      </c>
      <c r="B34" s="11">
        <f t="shared" ref="B34:G34" si="3">SUM(B9,B20,B32)</f>
        <v>15648942</v>
      </c>
      <c r="C34" s="11">
        <f t="shared" si="3"/>
        <v>28824604</v>
      </c>
      <c r="D34" s="11">
        <f t="shared" si="3"/>
        <v>-49053464</v>
      </c>
      <c r="E34" s="11">
        <f t="shared" si="3"/>
        <v>119695769</v>
      </c>
      <c r="F34" s="11">
        <f t="shared" si="3"/>
        <v>-15985799</v>
      </c>
      <c r="G34" s="11">
        <f t="shared" si="3"/>
        <v>-106277626</v>
      </c>
    </row>
    <row r="35" spans="1:26" ht="15.75" customHeight="1" x14ac:dyDescent="0.25">
      <c r="A35" s="14" t="s">
        <v>80</v>
      </c>
      <c r="B35" s="6">
        <v>11772625</v>
      </c>
      <c r="C35" s="6">
        <v>27421566</v>
      </c>
      <c r="D35" s="6">
        <v>89273357</v>
      </c>
      <c r="E35" s="6">
        <v>40654383</v>
      </c>
      <c r="F35" s="6">
        <v>153521517</v>
      </c>
      <c r="G35" s="6">
        <v>135021681</v>
      </c>
    </row>
    <row r="36" spans="1:26" ht="15.75" customHeight="1" x14ac:dyDescent="0.25">
      <c r="A36" s="14" t="s">
        <v>82</v>
      </c>
      <c r="B36" s="6"/>
      <c r="C36" s="6"/>
      <c r="D36" s="6">
        <v>434490</v>
      </c>
      <c r="E36" s="6">
        <v>-6828635</v>
      </c>
      <c r="F36" s="6">
        <v>-2514037</v>
      </c>
      <c r="G36" s="6">
        <v>50429</v>
      </c>
    </row>
    <row r="37" spans="1:26" ht="15.75" customHeight="1" x14ac:dyDescent="0.25">
      <c r="A37" s="4" t="s">
        <v>83</v>
      </c>
      <c r="B37" s="11">
        <f t="shared" ref="B37:G37" si="4">SUM(B34:B36)</f>
        <v>27421567</v>
      </c>
      <c r="C37" s="11">
        <f t="shared" si="4"/>
        <v>56246170</v>
      </c>
      <c r="D37" s="11">
        <f t="shared" si="4"/>
        <v>40654383</v>
      </c>
      <c r="E37" s="11">
        <f t="shared" si="4"/>
        <v>153521517</v>
      </c>
      <c r="F37" s="11">
        <f t="shared" si="4"/>
        <v>135021681</v>
      </c>
      <c r="G37" s="11">
        <f t="shared" si="4"/>
        <v>28794484</v>
      </c>
    </row>
    <row r="38" spans="1:26" ht="15.75" customHeight="1" x14ac:dyDescent="0.25">
      <c r="B38" s="11"/>
      <c r="C38" s="11"/>
      <c r="D38" s="11"/>
      <c r="E38" s="11"/>
      <c r="F38" s="11"/>
    </row>
    <row r="39" spans="1:26" ht="15.75" customHeight="1" x14ac:dyDescent="0.25">
      <c r="A39" s="4" t="s">
        <v>85</v>
      </c>
      <c r="B39" s="23">
        <f>B9/('1'!B40/10)</f>
        <v>55.964431774561383</v>
      </c>
      <c r="C39" s="23">
        <f>C9/('1'!C40/10)</f>
        <v>23.884963420416828</v>
      </c>
      <c r="D39" s="23">
        <f>D9/('1'!D40/10)</f>
        <v>0.6879967624892489</v>
      </c>
      <c r="E39" s="23">
        <f>E9/('1'!E40/10)</f>
        <v>-6.00464199849434</v>
      </c>
      <c r="F39" s="23">
        <f>F9/('1'!F40/10)</f>
        <v>4.6451014247710383</v>
      </c>
      <c r="G39" s="23">
        <f>G9/('1'!G40/10)</f>
        <v>-0.59809538237448723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25">
      <c r="A40" s="4" t="s">
        <v>90</v>
      </c>
      <c r="B40" s="6">
        <f>'1'!B40/10</f>
        <v>8857400</v>
      </c>
      <c r="C40" s="6">
        <f>'1'!C40/10</f>
        <v>8857400</v>
      </c>
      <c r="D40" s="6">
        <f>'1'!D40/10</f>
        <v>104205986</v>
      </c>
      <c r="E40" s="6">
        <f>'1'!E40/10</f>
        <v>124205986</v>
      </c>
      <c r="F40" s="6">
        <f>'1'!F40/10</f>
        <v>136626584</v>
      </c>
      <c r="G40" s="6">
        <f>'1'!G40/10</f>
        <v>136626584</v>
      </c>
    </row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7" x14ac:dyDescent="0.25">
      <c r="A1" s="1" t="s">
        <v>0</v>
      </c>
    </row>
    <row r="2" spans="1:7" x14ac:dyDescent="0.25">
      <c r="A2" s="1" t="s">
        <v>79</v>
      </c>
    </row>
    <row r="3" spans="1:7" x14ac:dyDescent="0.25">
      <c r="A3" s="2" t="s">
        <v>2</v>
      </c>
    </row>
    <row r="4" spans="1:7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</row>
    <row r="5" spans="1:7" x14ac:dyDescent="0.25">
      <c r="A5" s="2" t="s">
        <v>81</v>
      </c>
      <c r="B5" s="22">
        <f>'2'!B25/'1'!B19</f>
        <v>1.3818592834850331E-2</v>
      </c>
      <c r="C5" s="22">
        <f>'2'!C25/'1'!C19</f>
        <v>2.9595420036419639E-2</v>
      </c>
      <c r="D5" s="22">
        <f>'2'!D25/'1'!D19</f>
        <v>3.6081119839278752E-2</v>
      </c>
      <c r="E5" s="22">
        <f>'2'!E25/'1'!E19</f>
        <v>2.8036127903862128E-2</v>
      </c>
      <c r="F5" s="22">
        <f>'2'!F25/'1'!F19</f>
        <v>5.4939670390872469E-2</v>
      </c>
      <c r="G5" s="22"/>
    </row>
    <row r="6" spans="1:7" x14ac:dyDescent="0.25">
      <c r="A6" s="2" t="s">
        <v>84</v>
      </c>
      <c r="B6" s="22">
        <f>'2'!B25/'1'!B39</f>
        <v>4.0306605463350853E-2</v>
      </c>
      <c r="C6" s="22">
        <f>'2'!C25/'1'!C39</f>
        <v>8.2203667705440048E-2</v>
      </c>
      <c r="D6" s="22">
        <f>'2'!D25/'1'!D39</f>
        <v>7.1409151304848067E-2</v>
      </c>
      <c r="E6" s="22">
        <f>'2'!E25/'1'!E39</f>
        <v>5.61922183939405E-2</v>
      </c>
      <c r="F6" s="22">
        <f>'2'!F25/'1'!F39</f>
        <v>0.11001791966326901</v>
      </c>
      <c r="G6" s="22"/>
    </row>
    <row r="7" spans="1:7" x14ac:dyDescent="0.25">
      <c r="A7" s="2" t="s">
        <v>87</v>
      </c>
      <c r="B7" s="22">
        <f>('1'!B25+'1'!B24)/'1'!B39</f>
        <v>4.4381898913646474E-2</v>
      </c>
      <c r="C7" s="22">
        <f>('1'!C25+'1'!C24)/'1'!C39</f>
        <v>4.1477247060765617E-2</v>
      </c>
      <c r="D7" s="22">
        <f>('1'!D25+'1'!D24)/'1'!D39</f>
        <v>2.05478065088259E-3</v>
      </c>
      <c r="E7" s="22">
        <f>('1'!E25+'1'!E24)/'1'!E39</f>
        <v>1.9709583778186484E-3</v>
      </c>
      <c r="F7" s="22">
        <f>('1'!F25+'1'!F24)/'1'!F39</f>
        <v>9.9557794977445471E-4</v>
      </c>
      <c r="G7" s="22"/>
    </row>
    <row r="8" spans="1:7" x14ac:dyDescent="0.25">
      <c r="A8" s="2" t="s">
        <v>88</v>
      </c>
      <c r="B8" s="20">
        <f>'1'!B11/'1'!B28</f>
        <v>1.152151936124864</v>
      </c>
      <c r="C8" s="20">
        <f>'1'!C11/'1'!C28</f>
        <v>1.1396816260549243</v>
      </c>
      <c r="D8" s="20">
        <f>'1'!D11/'1'!D28</f>
        <v>1.3848700031710708</v>
      </c>
      <c r="E8" s="20">
        <f>'1'!E11/'1'!E28</f>
        <v>1.4103530525566539</v>
      </c>
      <c r="F8" s="20">
        <f>'1'!F11/'1'!F28</f>
        <v>1.4339131606721205</v>
      </c>
      <c r="G8" s="20"/>
    </row>
    <row r="9" spans="1:7" x14ac:dyDescent="0.25">
      <c r="A9" s="2" t="s">
        <v>89</v>
      </c>
      <c r="B9" s="22">
        <f>'2'!B25/'2'!B5</f>
        <v>1.8615735713949342E-2</v>
      </c>
      <c r="C9" s="22">
        <f>'2'!C25/'2'!C5</f>
        <v>4.2854395101143222E-2</v>
      </c>
      <c r="D9" s="22">
        <f>'2'!D25/'2'!D5</f>
        <v>5.2651550692136465E-2</v>
      </c>
      <c r="E9" s="22">
        <f>'2'!E25/'2'!E5</f>
        <v>4.9629337501348091E-2</v>
      </c>
      <c r="F9" s="22">
        <f>'2'!F25/'2'!F5</f>
        <v>9.6832265108035373E-2</v>
      </c>
      <c r="G9" s="22"/>
    </row>
    <row r="10" spans="1:7" x14ac:dyDescent="0.25">
      <c r="A10" s="2" t="s">
        <v>91</v>
      </c>
      <c r="B10" s="22">
        <f>'2'!B20/'2'!B5</f>
        <v>2.884909321431663E-2</v>
      </c>
      <c r="C10" s="22">
        <f>'2'!C20/'2'!C5</f>
        <v>5.1537568715464922E-2</v>
      </c>
      <c r="D10" s="22">
        <f>'2'!D20/'2'!D5</f>
        <v>6.2582077904410477E-2</v>
      </c>
      <c r="E10" s="22">
        <f>'2'!E20/'2'!E5</f>
        <v>6.3368396470955241E-2</v>
      </c>
      <c r="F10" s="22">
        <f>'2'!F20/'2'!F5</f>
        <v>8.5774561848037667E-2</v>
      </c>
      <c r="G10" s="22"/>
    </row>
    <row r="11" spans="1:7" x14ac:dyDescent="0.25">
      <c r="A11" s="2" t="s">
        <v>92</v>
      </c>
      <c r="B11" s="22">
        <f>'2'!B25/('1'!B39+'1'!B25+'1'!B24)</f>
        <v>3.8593741911150795E-2</v>
      </c>
      <c r="C11" s="22">
        <f>'2'!C25/('1'!C39+'1'!C25+'1'!C24)</f>
        <v>7.892987382819304E-2</v>
      </c>
      <c r="D11" s="22">
        <f>'2'!D25/('1'!D39+'1'!D25+'1'!D24)</f>
        <v>7.126272204246599E-2</v>
      </c>
      <c r="E11" s="22">
        <f>'2'!E25/('1'!E39+'1'!E25+'1'!E24)</f>
        <v>5.6081683729551565E-2</v>
      </c>
      <c r="F11" s="22">
        <f>'2'!F25/('1'!F39+'1'!F25+'1'!F24)</f>
        <v>0.10990849718697682</v>
      </c>
      <c r="G11" s="2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2020-04-12T16:18:39Z</dcterms:modified>
</cp:coreProperties>
</file>