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Annual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i5olHzDLPz5RT7w28HfPdn37rJAw=="/>
    </ext>
  </extLst>
</workbook>
</file>

<file path=xl/calcChain.xml><?xml version="1.0" encoding="utf-8"?>
<calcChain xmlns="http://schemas.openxmlformats.org/spreadsheetml/2006/main">
  <c r="F8" i="4" l="1"/>
  <c r="B8" i="4"/>
  <c r="F7" i="4"/>
  <c r="E7" i="4"/>
  <c r="B7" i="4"/>
  <c r="I38" i="3"/>
  <c r="H38" i="3"/>
  <c r="G38" i="3"/>
  <c r="F38" i="3"/>
  <c r="E38" i="3"/>
  <c r="D38" i="3"/>
  <c r="C38" i="3"/>
  <c r="B38" i="3"/>
  <c r="I31" i="3"/>
  <c r="H31" i="3"/>
  <c r="G31" i="3"/>
  <c r="F31" i="3"/>
  <c r="E31" i="3"/>
  <c r="D31" i="3"/>
  <c r="C31" i="3"/>
  <c r="B31" i="3"/>
  <c r="I21" i="3"/>
  <c r="H21" i="3"/>
  <c r="G21" i="3"/>
  <c r="F21" i="3"/>
  <c r="E21" i="3"/>
  <c r="D21" i="3"/>
  <c r="C21" i="3"/>
  <c r="B21" i="3"/>
  <c r="I10" i="3"/>
  <c r="I37" i="3" s="1"/>
  <c r="H10" i="3"/>
  <c r="H37" i="3" s="1"/>
  <c r="G10" i="3"/>
  <c r="G37" i="3" s="1"/>
  <c r="F10" i="3"/>
  <c r="F37" i="3" s="1"/>
  <c r="E10" i="3"/>
  <c r="E37" i="3" s="1"/>
  <c r="D10" i="3"/>
  <c r="D37" i="3" s="1"/>
  <c r="C10" i="3"/>
  <c r="C37" i="3" s="1"/>
  <c r="B10" i="3"/>
  <c r="B37" i="3" s="1"/>
  <c r="I29" i="2"/>
  <c r="H29" i="2"/>
  <c r="G29" i="2"/>
  <c r="F29" i="2"/>
  <c r="E29" i="2"/>
  <c r="D29" i="2"/>
  <c r="C29" i="2"/>
  <c r="B29" i="2"/>
  <c r="I23" i="2"/>
  <c r="H23" i="2"/>
  <c r="G23" i="2"/>
  <c r="F23" i="2"/>
  <c r="E23" i="2"/>
  <c r="D23" i="2"/>
  <c r="C23" i="2"/>
  <c r="B23" i="2"/>
  <c r="I9" i="2"/>
  <c r="H9" i="2"/>
  <c r="G9" i="2"/>
  <c r="F9" i="2"/>
  <c r="E9" i="2"/>
  <c r="D9" i="2"/>
  <c r="C9" i="2"/>
  <c r="B9" i="2"/>
  <c r="I7" i="2"/>
  <c r="I13" i="2" s="1"/>
  <c r="I20" i="2" s="1"/>
  <c r="I22" i="2" s="1"/>
  <c r="I26" i="2" s="1"/>
  <c r="I28" i="2" s="1"/>
  <c r="H7" i="2"/>
  <c r="H13" i="2" s="1"/>
  <c r="G7" i="2"/>
  <c r="G13" i="2" s="1"/>
  <c r="F7" i="2"/>
  <c r="F13" i="2" s="1"/>
  <c r="E7" i="2"/>
  <c r="E13" i="2" s="1"/>
  <c r="D7" i="2"/>
  <c r="D13" i="2" s="1"/>
  <c r="C7" i="2"/>
  <c r="C13" i="2" s="1"/>
  <c r="B7" i="2"/>
  <c r="B13" i="2" s="1"/>
  <c r="I51" i="1"/>
  <c r="H51" i="1"/>
  <c r="G51" i="1"/>
  <c r="F51" i="1"/>
  <c r="E51" i="1"/>
  <c r="D51" i="1"/>
  <c r="C51" i="1"/>
  <c r="B51" i="1"/>
  <c r="I39" i="1"/>
  <c r="I50" i="1" s="1"/>
  <c r="H39" i="1"/>
  <c r="H7" i="4" s="1"/>
  <c r="G39" i="1"/>
  <c r="G7" i="4" s="1"/>
  <c r="F39" i="1"/>
  <c r="F50" i="1" s="1"/>
  <c r="E39" i="1"/>
  <c r="E50" i="1" s="1"/>
  <c r="D39" i="1"/>
  <c r="D7" i="4" s="1"/>
  <c r="C39" i="1"/>
  <c r="C50" i="1" s="1"/>
  <c r="B39" i="1"/>
  <c r="B50" i="1" s="1"/>
  <c r="I27" i="1"/>
  <c r="H27" i="1"/>
  <c r="G27" i="1"/>
  <c r="F27" i="1"/>
  <c r="E27" i="1"/>
  <c r="D27" i="1"/>
  <c r="C27" i="1"/>
  <c r="B27" i="1"/>
  <c r="I23" i="1"/>
  <c r="I37" i="1" s="1"/>
  <c r="H23" i="1"/>
  <c r="H37" i="1" s="1"/>
  <c r="G23" i="1"/>
  <c r="G37" i="1" s="1"/>
  <c r="F23" i="1"/>
  <c r="F37" i="1" s="1"/>
  <c r="E23" i="1"/>
  <c r="E37" i="1" s="1"/>
  <c r="D23" i="1"/>
  <c r="D37" i="1" s="1"/>
  <c r="C23" i="1"/>
  <c r="C37" i="1" s="1"/>
  <c r="B23" i="1"/>
  <c r="B37" i="1" s="1"/>
  <c r="I11" i="1"/>
  <c r="H11" i="1"/>
  <c r="H8" i="4" s="1"/>
  <c r="G11" i="1"/>
  <c r="G8" i="4" s="1"/>
  <c r="F11" i="1"/>
  <c r="E11" i="1"/>
  <c r="E8" i="4" s="1"/>
  <c r="D11" i="1"/>
  <c r="D8" i="4" s="1"/>
  <c r="C11" i="1"/>
  <c r="C8" i="4" s="1"/>
  <c r="B11" i="1"/>
  <c r="I6" i="1"/>
  <c r="I19" i="1" s="1"/>
  <c r="H6" i="1"/>
  <c r="H19" i="1" s="1"/>
  <c r="G6" i="1"/>
  <c r="G19" i="1" s="1"/>
  <c r="F6" i="1"/>
  <c r="F19" i="1" s="1"/>
  <c r="E6" i="1"/>
  <c r="E19" i="1" s="1"/>
  <c r="D6" i="1"/>
  <c r="D19" i="1" s="1"/>
  <c r="C6" i="1"/>
  <c r="C19" i="1" s="1"/>
  <c r="B6" i="1"/>
  <c r="B19" i="1" s="1"/>
  <c r="C10" i="4" l="1"/>
  <c r="C20" i="2"/>
  <c r="C22" i="2" s="1"/>
  <c r="C26" i="2" s="1"/>
  <c r="H10" i="4"/>
  <c r="H20" i="2"/>
  <c r="H22" i="2" s="1"/>
  <c r="H26" i="2" s="1"/>
  <c r="E10" i="4"/>
  <c r="E20" i="2"/>
  <c r="E22" i="2" s="1"/>
  <c r="E26" i="2" s="1"/>
  <c r="G10" i="4"/>
  <c r="G20" i="2"/>
  <c r="G22" i="2" s="1"/>
  <c r="G26" i="2" s="1"/>
  <c r="D20" i="2"/>
  <c r="D22" i="2" s="1"/>
  <c r="D26" i="2" s="1"/>
  <c r="D10" i="4"/>
  <c r="B20" i="2"/>
  <c r="B22" i="2" s="1"/>
  <c r="B26" i="2" s="1"/>
  <c r="B10" i="4"/>
  <c r="F20" i="2"/>
  <c r="F22" i="2" s="1"/>
  <c r="F26" i="2" s="1"/>
  <c r="F10" i="4"/>
  <c r="G48" i="1"/>
  <c r="G50" i="1"/>
  <c r="C33" i="3"/>
  <c r="C35" i="3" s="1"/>
  <c r="H48" i="1"/>
  <c r="H50" i="1"/>
  <c r="D33" i="3"/>
  <c r="D35" i="3" s="1"/>
  <c r="E48" i="1"/>
  <c r="I48" i="1"/>
  <c r="E33" i="3"/>
  <c r="E35" i="3" s="1"/>
  <c r="I33" i="3"/>
  <c r="I35" i="3" s="1"/>
  <c r="C7" i="4"/>
  <c r="C48" i="1"/>
  <c r="G33" i="3"/>
  <c r="G35" i="3" s="1"/>
  <c r="D48" i="1"/>
  <c r="D50" i="1"/>
  <c r="H33" i="3"/>
  <c r="H35" i="3" s="1"/>
  <c r="B48" i="1"/>
  <c r="F48" i="1"/>
  <c r="B33" i="3"/>
  <c r="B35" i="3" s="1"/>
  <c r="F33" i="3"/>
  <c r="F35" i="3" s="1"/>
  <c r="H11" i="4" l="1"/>
  <c r="H6" i="4"/>
  <c r="H9" i="4"/>
  <c r="H5" i="4"/>
  <c r="H28" i="2"/>
  <c r="E6" i="4"/>
  <c r="E9" i="4"/>
  <c r="E5" i="4"/>
  <c r="E28" i="2"/>
  <c r="E11" i="4"/>
  <c r="C6" i="4"/>
  <c r="C9" i="4"/>
  <c r="C28" i="2"/>
  <c r="C11" i="4"/>
  <c r="C5" i="4"/>
  <c r="G6" i="4"/>
  <c r="G5" i="4"/>
  <c r="G11" i="4"/>
  <c r="G9" i="4"/>
  <c r="G28" i="2"/>
  <c r="B9" i="4"/>
  <c r="B5" i="4"/>
  <c r="B28" i="2"/>
  <c r="B11" i="4"/>
  <c r="B6" i="4"/>
  <c r="F9" i="4"/>
  <c r="F5" i="4"/>
  <c r="F28" i="2"/>
  <c r="F6" i="4"/>
  <c r="F11" i="4"/>
  <c r="D11" i="4"/>
  <c r="D28" i="2"/>
  <c r="D6" i="4"/>
  <c r="D9" i="4"/>
  <c r="D5" i="4"/>
</calcChain>
</file>

<file path=xl/sharedStrings.xml><?xml version="1.0" encoding="utf-8"?>
<sst xmlns="http://schemas.openxmlformats.org/spreadsheetml/2006/main" count="103" uniqueCount="96">
  <si>
    <t>SIMTEX INDUSTRIES LIMITED</t>
  </si>
  <si>
    <t>Cash Flow Statement</t>
  </si>
  <si>
    <t>Balance Sheet</t>
  </si>
  <si>
    <t>As at year end</t>
  </si>
  <si>
    <t>Income Statement</t>
  </si>
  <si>
    <t>Net Revenues</t>
  </si>
  <si>
    <t>ASSETS</t>
  </si>
  <si>
    <t>Net Cash Flows - Operating Activities</t>
  </si>
  <si>
    <t>NON CURRENT ASSETS</t>
  </si>
  <si>
    <t>Received from customers and others</t>
  </si>
  <si>
    <t>Payment to creditors, Suppliers, Employees and others</t>
  </si>
  <si>
    <t>Cost of goods sold</t>
  </si>
  <si>
    <t>Interest paid</t>
  </si>
  <si>
    <t>Income tax paid</t>
  </si>
  <si>
    <t>Gross Profit</t>
  </si>
  <si>
    <t>Property,Plant  and  Equipment</t>
  </si>
  <si>
    <t>Machinery in transit</t>
  </si>
  <si>
    <t>Capital Work-in-Progress</t>
  </si>
  <si>
    <t>Operating Incomes/Expenses</t>
  </si>
  <si>
    <t>CURRENT ASSETS</t>
  </si>
  <si>
    <t>Net Cash Flows - Investment Activities</t>
  </si>
  <si>
    <t>Administrative &amp; Marketing expenses</t>
  </si>
  <si>
    <t>Investment in share</t>
  </si>
  <si>
    <t>Accounts receivables</t>
  </si>
  <si>
    <t>Selling and distribution expenses</t>
  </si>
  <si>
    <t>Interest income</t>
  </si>
  <si>
    <t>Investment in shares</t>
  </si>
  <si>
    <t>Dividend income</t>
  </si>
  <si>
    <t>Advance, deposits &amp; prepayments</t>
  </si>
  <si>
    <t>Operating Profit</t>
  </si>
  <si>
    <t>Inventories</t>
  </si>
  <si>
    <t>Acquisition of property,plant and equipment</t>
  </si>
  <si>
    <t>Paid for Acquisition of property,plant and equipment</t>
  </si>
  <si>
    <t>Disposal of fixed asset</t>
  </si>
  <si>
    <t>Goods in transit</t>
  </si>
  <si>
    <t>Advance against acquisition of machinery</t>
  </si>
  <si>
    <t>Non-Operating Income/(Expenses)</t>
  </si>
  <si>
    <t>Cash &amp; Cash equivalent</t>
  </si>
  <si>
    <t>Payment for Capital Work- in Progress</t>
  </si>
  <si>
    <t>Financial Expenses</t>
  </si>
  <si>
    <t>Foreign Exchange Gain/Loss</t>
  </si>
  <si>
    <t>Non operating income</t>
  </si>
  <si>
    <t>Other Income/Loss</t>
  </si>
  <si>
    <t>Liabilities and Capital</t>
  </si>
  <si>
    <t>Profit Before contribution to WPPF</t>
  </si>
  <si>
    <t>Liabilities</t>
  </si>
  <si>
    <t>Net Cash Flows - Financing Activities</t>
  </si>
  <si>
    <t>Non Current Liabilities</t>
  </si>
  <si>
    <t>Payment of Cash Dividend</t>
  </si>
  <si>
    <t>Issuing share capital</t>
  </si>
  <si>
    <t>Contribution to WPPF</t>
  </si>
  <si>
    <t>Long term loan from bank and financial institution</t>
  </si>
  <si>
    <t>Share money deposit</t>
  </si>
  <si>
    <t>Deferred tax liability</t>
  </si>
  <si>
    <t>IPO subscription money refundable</t>
  </si>
  <si>
    <t>Profit Before Taxation</t>
  </si>
  <si>
    <t>Paymet of Interest</t>
  </si>
  <si>
    <t>Current Liabilities</t>
  </si>
  <si>
    <t>short term loan increase/decrease</t>
  </si>
  <si>
    <t>Long term loan increase/decrease</t>
  </si>
  <si>
    <t>Provision for Taxation</t>
  </si>
  <si>
    <t>Accounts payable</t>
  </si>
  <si>
    <t>Short term loan from bank (secured)</t>
  </si>
  <si>
    <t>Current</t>
  </si>
  <si>
    <t>Share money refundable</t>
  </si>
  <si>
    <t>Current portion of long term loan</t>
  </si>
  <si>
    <t>Deferred</t>
  </si>
  <si>
    <t>Liabilities for expenses</t>
  </si>
  <si>
    <t>Net Profit</t>
  </si>
  <si>
    <t>Dvidend Payable</t>
  </si>
  <si>
    <t>Net Change in Cash Flows</t>
  </si>
  <si>
    <t>Provision for Income tax</t>
  </si>
  <si>
    <t>Liability for income tax</t>
  </si>
  <si>
    <t>Cash and Cash Equivalents at Beginning Period</t>
  </si>
  <si>
    <t>Earnings per share (par value Taka 10)</t>
  </si>
  <si>
    <t>Cash and Cash Equivalents at End of Period</t>
  </si>
  <si>
    <t>Shareholders’ Equity</t>
  </si>
  <si>
    <t>Share capital</t>
  </si>
  <si>
    <t>Net Operating Cash Flow Per Share</t>
  </si>
  <si>
    <t>Share premium</t>
  </si>
  <si>
    <t>Revaluation Reserve and surplus</t>
  </si>
  <si>
    <t>Shares to Calculate EPS</t>
  </si>
  <si>
    <t>Other Comprehensive Income</t>
  </si>
  <si>
    <t>Gain/loss on marketable securities</t>
  </si>
  <si>
    <t>Retained earnings</t>
  </si>
  <si>
    <t>Net assets value per share</t>
  </si>
  <si>
    <t>Shares to Calculate NOCFPS</t>
  </si>
  <si>
    <t>Shares to calculate NAVPS</t>
  </si>
  <si>
    <t>Ratio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</si>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</sst>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_(* #,##0_);_(* \(#,##0\);_(* &quot;-&quot;??_);_(@_)"/>
    <numFmt numFmtId="165" formatCode="0.0%"/>
  </numFmts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u/>
      <sz val="11"/>
      <color theme="1"/>
      <name val="Calibri"/>
    </font>
    <font>
      <sz val="11"/>
      <color rgb="FF000000"/>
      <name val="Arial"/>
    </font>
    <font>
      <b/>
      <sz val="12"/>
      <color theme="1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41" fontId="2" fillId="0" borderId="0" xfId="0" applyNumberFormat="1" applyFont="1"/>
    <xf numFmtId="0" fontId="4" fillId="0" borderId="0" xfId="0" applyFont="1"/>
    <xf numFmtId="41" fontId="2" fillId="0" borderId="1" xfId="0" applyNumberFormat="1" applyFont="1" applyBorder="1"/>
    <xf numFmtId="41" fontId="1" fillId="0" borderId="0" xfId="0" applyNumberFormat="1" applyFont="1"/>
    <xf numFmtId="3" fontId="2" fillId="0" borderId="1" xfId="0" applyNumberFormat="1" applyFont="1" applyBorder="1"/>
    <xf numFmtId="3" fontId="2" fillId="0" borderId="0" xfId="0" applyNumberFormat="1" applyFont="1"/>
    <xf numFmtId="41" fontId="1" fillId="0" borderId="2" xfId="0" applyNumberFormat="1" applyFont="1" applyBorder="1"/>
    <xf numFmtId="164" fontId="2" fillId="0" borderId="0" xfId="0" applyNumberFormat="1" applyFont="1"/>
    <xf numFmtId="0" fontId="5" fillId="0" borderId="0" xfId="0" applyFont="1" applyAlignment="1"/>
    <xf numFmtId="0" fontId="1" fillId="0" borderId="3" xfId="0" applyFont="1" applyBorder="1"/>
    <xf numFmtId="0" fontId="6" fillId="0" borderId="1" xfId="0" applyFont="1" applyBorder="1" applyAlignment="1">
      <alignment horizontal="left"/>
    </xf>
    <xf numFmtId="164" fontId="1" fillId="0" borderId="2" xfId="0" applyNumberFormat="1" applyFont="1" applyBorder="1"/>
    <xf numFmtId="0" fontId="7" fillId="0" borderId="0" xfId="0" applyFont="1" applyAlignment="1">
      <alignment horizontal="left"/>
    </xf>
    <xf numFmtId="3" fontId="1" fillId="0" borderId="0" xfId="0" applyNumberFormat="1" applyFont="1"/>
    <xf numFmtId="0" fontId="2" fillId="0" borderId="0" xfId="0" applyFont="1" applyAlignment="1">
      <alignment horizontal="center"/>
    </xf>
    <xf numFmtId="41" fontId="1" fillId="0" borderId="3" xfId="0" applyNumberFormat="1" applyFont="1" applyBorder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4" fontId="1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37.125" customWidth="1"/>
    <col min="2" max="4" width="16.5" customWidth="1"/>
    <col min="5" max="7" width="13.125" customWidth="1"/>
    <col min="8" max="8" width="16.5" customWidth="1"/>
    <col min="9" max="9" width="18.25" customWidth="1"/>
    <col min="10" max="26" width="7.625" customWidth="1"/>
  </cols>
  <sheetData>
    <row r="1" spans="1:9" x14ac:dyDescent="0.25">
      <c r="A1" s="1" t="s">
        <v>0</v>
      </c>
    </row>
    <row r="2" spans="1:9" x14ac:dyDescent="0.25">
      <c r="A2" s="1" t="s">
        <v>2</v>
      </c>
      <c r="B2" s="1"/>
    </row>
    <row r="3" spans="1:9" x14ac:dyDescent="0.25">
      <c r="A3" s="2" t="s">
        <v>3</v>
      </c>
      <c r="B3" s="2"/>
    </row>
    <row r="4" spans="1:9" x14ac:dyDescent="0.25">
      <c r="B4" s="3">
        <v>2012</v>
      </c>
      <c r="C4" s="3">
        <v>2013</v>
      </c>
      <c r="D4" s="3">
        <v>2014</v>
      </c>
      <c r="E4" s="3">
        <v>2015</v>
      </c>
      <c r="F4" s="3">
        <v>2016</v>
      </c>
      <c r="G4" s="3">
        <v>2017</v>
      </c>
      <c r="H4" s="3">
        <v>2018</v>
      </c>
      <c r="I4" s="3">
        <v>2019</v>
      </c>
    </row>
    <row r="5" spans="1:9" x14ac:dyDescent="0.25">
      <c r="A5" s="4" t="s">
        <v>6</v>
      </c>
      <c r="B5" s="6"/>
      <c r="C5" s="6"/>
      <c r="D5" s="6"/>
      <c r="E5" s="6"/>
      <c r="F5" s="6"/>
      <c r="G5" s="6"/>
      <c r="H5" s="6"/>
    </row>
    <row r="6" spans="1:9" x14ac:dyDescent="0.25">
      <c r="A6" s="7" t="s">
        <v>8</v>
      </c>
      <c r="B6" s="9">
        <f t="shared" ref="B6:G6" si="0">SUM(B7:B8)</f>
        <v>720190959</v>
      </c>
      <c r="C6" s="9">
        <f t="shared" si="0"/>
        <v>770041924</v>
      </c>
      <c r="D6" s="9">
        <f t="shared" si="0"/>
        <v>762317115</v>
      </c>
      <c r="E6" s="9">
        <f t="shared" si="0"/>
        <v>837717122</v>
      </c>
      <c r="F6" s="9">
        <f t="shared" si="0"/>
        <v>831396032</v>
      </c>
      <c r="G6" s="9">
        <f t="shared" si="0"/>
        <v>936399361</v>
      </c>
      <c r="H6" s="9">
        <f t="shared" ref="H6:I6" si="1">SUM(H7:H9)</f>
        <v>1120342267</v>
      </c>
      <c r="I6" s="9">
        <f t="shared" si="1"/>
        <v>1252610395</v>
      </c>
    </row>
    <row r="7" spans="1:9" x14ac:dyDescent="0.25">
      <c r="A7" s="3" t="s">
        <v>15</v>
      </c>
      <c r="B7" s="6">
        <v>701261128</v>
      </c>
      <c r="C7" s="6">
        <v>768484255</v>
      </c>
      <c r="D7" s="6">
        <v>757606729</v>
      </c>
      <c r="E7" s="6">
        <v>837717122</v>
      </c>
      <c r="F7" s="6">
        <v>831396032</v>
      </c>
      <c r="G7" s="6">
        <v>936399361</v>
      </c>
      <c r="H7" s="6">
        <v>921879674</v>
      </c>
      <c r="I7" s="6">
        <v>1113032652</v>
      </c>
    </row>
    <row r="8" spans="1:9" x14ac:dyDescent="0.25">
      <c r="A8" s="3" t="s">
        <v>16</v>
      </c>
      <c r="B8" s="6">
        <v>18929831</v>
      </c>
      <c r="C8" s="6">
        <v>1557669</v>
      </c>
      <c r="D8" s="6">
        <v>4710386</v>
      </c>
      <c r="E8" s="6">
        <v>0</v>
      </c>
      <c r="F8" s="6">
        <v>0</v>
      </c>
      <c r="G8" s="6"/>
      <c r="H8" s="6"/>
    </row>
    <row r="9" spans="1:9" x14ac:dyDescent="0.25">
      <c r="A9" s="3" t="s">
        <v>17</v>
      </c>
      <c r="B9" s="6"/>
      <c r="C9" s="6"/>
      <c r="D9" s="6"/>
      <c r="E9" s="6"/>
      <c r="F9" s="6"/>
      <c r="G9" s="6"/>
      <c r="H9" s="6">
        <v>198462593</v>
      </c>
      <c r="I9" s="3">
        <v>139577743</v>
      </c>
    </row>
    <row r="10" spans="1:9" x14ac:dyDescent="0.25">
      <c r="B10" s="6"/>
      <c r="C10" s="6"/>
      <c r="D10" s="6"/>
      <c r="E10" s="6"/>
      <c r="F10" s="6"/>
      <c r="G10" s="6"/>
      <c r="H10" s="6"/>
    </row>
    <row r="11" spans="1:9" x14ac:dyDescent="0.25">
      <c r="A11" s="7" t="s">
        <v>19</v>
      </c>
      <c r="B11" s="9">
        <f t="shared" ref="B11:I11" si="2">SUM(B12:B17)</f>
        <v>576944584</v>
      </c>
      <c r="C11" s="9">
        <f t="shared" si="2"/>
        <v>466801113</v>
      </c>
      <c r="D11" s="9">
        <f t="shared" si="2"/>
        <v>619327113</v>
      </c>
      <c r="E11" s="9">
        <f t="shared" si="2"/>
        <v>601585719</v>
      </c>
      <c r="F11" s="9">
        <f t="shared" si="2"/>
        <v>1038728640</v>
      </c>
      <c r="G11" s="9">
        <f t="shared" si="2"/>
        <v>961649838</v>
      </c>
      <c r="H11" s="9">
        <f t="shared" si="2"/>
        <v>951186899</v>
      </c>
      <c r="I11" s="9">
        <f t="shared" si="2"/>
        <v>999517585</v>
      </c>
    </row>
    <row r="12" spans="1:9" x14ac:dyDescent="0.25">
      <c r="A12" s="2" t="s">
        <v>23</v>
      </c>
      <c r="B12" s="6">
        <v>384610872</v>
      </c>
      <c r="C12" s="6">
        <v>244208394</v>
      </c>
      <c r="D12" s="6">
        <v>290013522</v>
      </c>
      <c r="E12" s="6">
        <v>294926929</v>
      </c>
      <c r="F12" s="6">
        <v>369795068</v>
      </c>
      <c r="G12" s="6">
        <v>386466620</v>
      </c>
      <c r="H12" s="6">
        <v>448744547</v>
      </c>
      <c r="I12" s="6">
        <v>496143085</v>
      </c>
    </row>
    <row r="13" spans="1:9" x14ac:dyDescent="0.25">
      <c r="A13" s="2" t="s">
        <v>26</v>
      </c>
      <c r="B13" s="6">
        <v>0</v>
      </c>
      <c r="C13" s="6">
        <v>0</v>
      </c>
      <c r="D13" s="6">
        <v>60559367</v>
      </c>
      <c r="E13" s="6">
        <v>43595289</v>
      </c>
      <c r="F13" s="6">
        <v>34474463</v>
      </c>
      <c r="G13" s="6">
        <v>8146873</v>
      </c>
      <c r="H13" s="6">
        <v>91035</v>
      </c>
    </row>
    <row r="14" spans="1:9" x14ac:dyDescent="0.25">
      <c r="A14" s="2" t="s">
        <v>28</v>
      </c>
      <c r="B14" s="6">
        <v>25373677</v>
      </c>
      <c r="C14" s="6">
        <v>43444354</v>
      </c>
      <c r="D14" s="6">
        <v>53596711</v>
      </c>
      <c r="E14" s="6">
        <v>32082307</v>
      </c>
      <c r="F14" s="6">
        <v>62945324</v>
      </c>
      <c r="G14" s="6">
        <v>74197162</v>
      </c>
      <c r="H14" s="6">
        <v>119816533</v>
      </c>
      <c r="I14" s="6">
        <v>137925740</v>
      </c>
    </row>
    <row r="15" spans="1:9" x14ac:dyDescent="0.25">
      <c r="A15" s="2" t="s">
        <v>30</v>
      </c>
      <c r="B15" s="6">
        <v>155245072</v>
      </c>
      <c r="C15" s="6">
        <v>174531340</v>
      </c>
      <c r="D15" s="6">
        <v>204195593</v>
      </c>
      <c r="E15" s="6">
        <v>222529822</v>
      </c>
      <c r="F15" s="6">
        <v>235631036</v>
      </c>
      <c r="G15" s="6">
        <v>242410188</v>
      </c>
      <c r="H15" s="6">
        <v>267241224</v>
      </c>
      <c r="I15" s="6">
        <v>285665190</v>
      </c>
    </row>
    <row r="16" spans="1:9" x14ac:dyDescent="0.25">
      <c r="A16" s="14" t="s">
        <v>34</v>
      </c>
      <c r="B16" s="6">
        <v>0</v>
      </c>
      <c r="C16" s="6">
        <v>0</v>
      </c>
      <c r="D16" s="6">
        <v>0</v>
      </c>
      <c r="E16" s="6">
        <v>0</v>
      </c>
      <c r="F16" s="6">
        <v>13244800</v>
      </c>
      <c r="G16" s="6">
        <v>10798083</v>
      </c>
      <c r="H16" s="6">
        <v>32445121</v>
      </c>
      <c r="I16" s="6">
        <v>57546059</v>
      </c>
    </row>
    <row r="17" spans="1:10" x14ac:dyDescent="0.25">
      <c r="A17" s="2" t="s">
        <v>37</v>
      </c>
      <c r="B17" s="6">
        <v>11714963</v>
      </c>
      <c r="C17" s="6">
        <v>4617025</v>
      </c>
      <c r="D17" s="6">
        <v>10961920</v>
      </c>
      <c r="E17" s="6">
        <v>8451372</v>
      </c>
      <c r="F17" s="6">
        <v>322637949</v>
      </c>
      <c r="G17" s="6">
        <v>239630912</v>
      </c>
      <c r="H17" s="6">
        <v>82848439</v>
      </c>
      <c r="I17" s="6">
        <v>22237511</v>
      </c>
      <c r="J17" s="11"/>
    </row>
    <row r="18" spans="1:10" x14ac:dyDescent="0.25">
      <c r="B18" s="6"/>
      <c r="C18" s="6"/>
      <c r="D18" s="6"/>
      <c r="E18" s="6"/>
      <c r="F18" s="6"/>
      <c r="G18" s="6"/>
      <c r="H18" s="6"/>
    </row>
    <row r="19" spans="1:10" x14ac:dyDescent="0.25">
      <c r="A19" s="1"/>
      <c r="B19" s="9">
        <f t="shared" ref="B19:I19" si="3">SUM(B6,B11)</f>
        <v>1297135543</v>
      </c>
      <c r="C19" s="9">
        <f t="shared" si="3"/>
        <v>1236843037</v>
      </c>
      <c r="D19" s="9">
        <f t="shared" si="3"/>
        <v>1381644228</v>
      </c>
      <c r="E19" s="9">
        <f t="shared" si="3"/>
        <v>1439302841</v>
      </c>
      <c r="F19" s="9">
        <f t="shared" si="3"/>
        <v>1870124672</v>
      </c>
      <c r="G19" s="9">
        <f t="shared" si="3"/>
        <v>1898049199</v>
      </c>
      <c r="H19" s="9">
        <f t="shared" si="3"/>
        <v>2071529166</v>
      </c>
      <c r="I19" s="9">
        <f t="shared" si="3"/>
        <v>2252127980</v>
      </c>
    </row>
    <row r="20" spans="1:10" x14ac:dyDescent="0.25">
      <c r="A20" s="1"/>
      <c r="B20" s="9"/>
      <c r="C20" s="9"/>
      <c r="D20" s="9"/>
      <c r="E20" s="9"/>
      <c r="F20" s="9"/>
      <c r="G20" s="9"/>
      <c r="H20" s="9"/>
    </row>
    <row r="21" spans="1:10" ht="15.75" customHeight="1" x14ac:dyDescent="0.25">
      <c r="A21" s="16" t="s">
        <v>43</v>
      </c>
      <c r="B21" s="6"/>
      <c r="C21" s="6"/>
      <c r="D21" s="6"/>
      <c r="E21" s="6"/>
      <c r="F21" s="6"/>
      <c r="G21" s="6"/>
      <c r="H21" s="6"/>
    </row>
    <row r="22" spans="1:10" ht="15.75" customHeight="1" x14ac:dyDescent="0.25">
      <c r="A22" s="18" t="s">
        <v>45</v>
      </c>
      <c r="B22" s="6"/>
      <c r="C22" s="9"/>
      <c r="D22" s="9"/>
      <c r="E22" s="9"/>
      <c r="F22" s="9"/>
      <c r="G22" s="9"/>
      <c r="H22" s="9"/>
    </row>
    <row r="23" spans="1:10" ht="15.75" customHeight="1" x14ac:dyDescent="0.25">
      <c r="A23" s="7" t="s">
        <v>47</v>
      </c>
      <c r="B23" s="9">
        <f t="shared" ref="B23:I23" si="4">SUM(B24:B25)</f>
        <v>401017719</v>
      </c>
      <c r="C23" s="9">
        <f t="shared" si="4"/>
        <v>466176055</v>
      </c>
      <c r="D23" s="9">
        <f t="shared" si="4"/>
        <v>501556464</v>
      </c>
      <c r="E23" s="9">
        <f t="shared" si="4"/>
        <v>433188433</v>
      </c>
      <c r="F23" s="9">
        <f t="shared" si="4"/>
        <v>344067273</v>
      </c>
      <c r="G23" s="9">
        <f t="shared" si="4"/>
        <v>274899935</v>
      </c>
      <c r="H23" s="9">
        <f t="shared" si="4"/>
        <v>275173369</v>
      </c>
      <c r="I23" s="9">
        <f t="shared" si="4"/>
        <v>305775572</v>
      </c>
    </row>
    <row r="24" spans="1:10" ht="15.75" customHeight="1" x14ac:dyDescent="0.25">
      <c r="A24" s="2" t="s">
        <v>51</v>
      </c>
      <c r="B24" s="6">
        <v>393691134</v>
      </c>
      <c r="C24" s="6">
        <v>453575748</v>
      </c>
      <c r="D24" s="6">
        <v>477112753</v>
      </c>
      <c r="E24" s="6">
        <v>417771816</v>
      </c>
      <c r="F24" s="6">
        <v>323382992</v>
      </c>
      <c r="G24" s="6">
        <v>248342860</v>
      </c>
      <c r="H24" s="6">
        <v>243955690</v>
      </c>
      <c r="I24" s="6">
        <v>265961073</v>
      </c>
    </row>
    <row r="25" spans="1:10" ht="15.75" customHeight="1" x14ac:dyDescent="0.25">
      <c r="A25" s="2" t="s">
        <v>53</v>
      </c>
      <c r="B25" s="6">
        <v>7326585</v>
      </c>
      <c r="C25" s="6">
        <v>12600307</v>
      </c>
      <c r="D25" s="6">
        <v>24443711</v>
      </c>
      <c r="E25" s="6">
        <v>15416617</v>
      </c>
      <c r="F25" s="6">
        <v>20684281</v>
      </c>
      <c r="G25" s="6">
        <v>26557075</v>
      </c>
      <c r="H25" s="6">
        <v>31217679</v>
      </c>
      <c r="I25" s="6">
        <v>39814499</v>
      </c>
    </row>
    <row r="26" spans="1:10" ht="15.75" customHeight="1" x14ac:dyDescent="0.25">
      <c r="B26" s="6"/>
      <c r="C26" s="6"/>
      <c r="D26" s="6"/>
      <c r="E26" s="6"/>
      <c r="F26" s="6"/>
      <c r="G26" s="6"/>
      <c r="H26" s="6"/>
    </row>
    <row r="27" spans="1:10" ht="15.75" customHeight="1" x14ac:dyDescent="0.25">
      <c r="A27" s="7" t="s">
        <v>57</v>
      </c>
      <c r="B27" s="9">
        <f t="shared" ref="B27:I27" si="5">SUM(B28:B35)</f>
        <v>521245827</v>
      </c>
      <c r="C27" s="9">
        <f t="shared" si="5"/>
        <v>309436391</v>
      </c>
      <c r="D27" s="9">
        <f t="shared" si="5"/>
        <v>316729209</v>
      </c>
      <c r="E27" s="9">
        <f t="shared" si="5"/>
        <v>363875000</v>
      </c>
      <c r="F27" s="9">
        <f t="shared" si="5"/>
        <v>157811096</v>
      </c>
      <c r="G27" s="9">
        <f t="shared" si="5"/>
        <v>200915340</v>
      </c>
      <c r="H27" s="9">
        <f t="shared" si="5"/>
        <v>240793630</v>
      </c>
      <c r="I27" s="9">
        <f t="shared" si="5"/>
        <v>271631356</v>
      </c>
    </row>
    <row r="28" spans="1:10" ht="15.75" customHeight="1" x14ac:dyDescent="0.25">
      <c r="A28" s="3" t="s">
        <v>61</v>
      </c>
      <c r="B28" s="6">
        <v>742260</v>
      </c>
      <c r="C28" s="6">
        <v>2911994</v>
      </c>
      <c r="D28" s="6">
        <v>2296000</v>
      </c>
      <c r="E28" s="6">
        <v>2074151</v>
      </c>
      <c r="F28" s="6">
        <v>2145650</v>
      </c>
      <c r="G28" s="6">
        <v>2772076</v>
      </c>
      <c r="H28" s="6">
        <v>1654800</v>
      </c>
      <c r="I28" s="6">
        <v>1526600</v>
      </c>
    </row>
    <row r="29" spans="1:10" ht="15.75" customHeight="1" x14ac:dyDescent="0.25">
      <c r="A29" s="3" t="s">
        <v>62</v>
      </c>
      <c r="B29" s="6">
        <v>410217708</v>
      </c>
      <c r="C29" s="6">
        <v>177831243</v>
      </c>
      <c r="D29" s="6">
        <v>207433697</v>
      </c>
      <c r="E29" s="6">
        <v>264546617</v>
      </c>
      <c r="F29" s="6">
        <v>20424572</v>
      </c>
      <c r="G29" s="6">
        <v>24019909</v>
      </c>
      <c r="H29" s="6">
        <v>45524433</v>
      </c>
      <c r="I29" s="6">
        <v>75605897</v>
      </c>
    </row>
    <row r="30" spans="1:10" ht="15.75" customHeight="1" x14ac:dyDescent="0.25">
      <c r="A30" s="3" t="s">
        <v>64</v>
      </c>
      <c r="B30" s="6">
        <v>0</v>
      </c>
      <c r="C30" s="6">
        <v>0</v>
      </c>
      <c r="D30" s="6">
        <v>0</v>
      </c>
      <c r="E30" s="6">
        <v>0</v>
      </c>
      <c r="F30" s="6">
        <v>880222</v>
      </c>
      <c r="G30" s="6">
        <v>437782</v>
      </c>
      <c r="H30" s="6">
        <v>437782</v>
      </c>
      <c r="I30" s="6">
        <v>323782</v>
      </c>
    </row>
    <row r="31" spans="1:10" ht="15.75" customHeight="1" x14ac:dyDescent="0.25">
      <c r="A31" s="3" t="s">
        <v>65</v>
      </c>
      <c r="B31" s="6">
        <v>98596603</v>
      </c>
      <c r="C31" s="6">
        <v>102351114</v>
      </c>
      <c r="D31" s="6">
        <v>63503325</v>
      </c>
      <c r="E31" s="6">
        <v>62205492</v>
      </c>
      <c r="F31" s="6">
        <v>81754926</v>
      </c>
      <c r="G31" s="6">
        <v>93220523</v>
      </c>
      <c r="H31" s="6">
        <v>82204590</v>
      </c>
      <c r="I31" s="6">
        <v>91572984</v>
      </c>
    </row>
    <row r="32" spans="1:10" ht="15.75" customHeight="1" x14ac:dyDescent="0.25">
      <c r="A32" s="3" t="s">
        <v>67</v>
      </c>
      <c r="B32" s="6">
        <v>2941278</v>
      </c>
      <c r="C32" s="6">
        <v>12931297</v>
      </c>
      <c r="D32" s="6">
        <v>20815771</v>
      </c>
      <c r="E32" s="6">
        <v>9121460</v>
      </c>
      <c r="F32" s="6">
        <v>10606428</v>
      </c>
      <c r="G32" s="6">
        <v>22645717</v>
      </c>
      <c r="H32" s="6">
        <v>24787578</v>
      </c>
      <c r="I32" s="6">
        <v>23040140</v>
      </c>
    </row>
    <row r="33" spans="1:9" ht="15.75" customHeight="1" x14ac:dyDescent="0.25">
      <c r="A33" s="3" t="s">
        <v>69</v>
      </c>
      <c r="B33" s="6"/>
      <c r="C33" s="6"/>
      <c r="D33" s="6"/>
      <c r="E33" s="6"/>
      <c r="F33" s="6"/>
      <c r="G33" s="6">
        <v>4844709</v>
      </c>
      <c r="H33" s="6">
        <v>5716016</v>
      </c>
      <c r="I33" s="6">
        <v>6853967</v>
      </c>
    </row>
    <row r="34" spans="1:9" ht="15.75" customHeight="1" x14ac:dyDescent="0.25">
      <c r="A34" s="3" t="s">
        <v>71</v>
      </c>
      <c r="B34" s="6"/>
      <c r="C34" s="6"/>
      <c r="D34" s="6"/>
      <c r="E34" s="6"/>
      <c r="F34" s="6"/>
      <c r="G34" s="6">
        <v>52974624</v>
      </c>
      <c r="H34" s="6">
        <v>80468431</v>
      </c>
      <c r="I34" s="6">
        <v>72707986</v>
      </c>
    </row>
    <row r="35" spans="1:9" ht="15.75" customHeight="1" x14ac:dyDescent="0.25">
      <c r="A35" s="3" t="s">
        <v>72</v>
      </c>
      <c r="B35" s="6">
        <v>8747978</v>
      </c>
      <c r="C35" s="6">
        <v>13410743</v>
      </c>
      <c r="D35" s="6">
        <v>22680416</v>
      </c>
      <c r="E35" s="6">
        <v>25927280</v>
      </c>
      <c r="F35" s="6">
        <v>41999298</v>
      </c>
      <c r="G35" s="6"/>
      <c r="H35" s="6"/>
    </row>
    <row r="36" spans="1:9" ht="15.75" customHeight="1" x14ac:dyDescent="0.25">
      <c r="B36" s="6"/>
      <c r="C36" s="6"/>
      <c r="D36" s="6"/>
      <c r="E36" s="6"/>
      <c r="F36" s="6"/>
      <c r="G36" s="6"/>
      <c r="H36" s="6"/>
    </row>
    <row r="37" spans="1:9" ht="15.75" customHeight="1" x14ac:dyDescent="0.25">
      <c r="A37" s="1"/>
      <c r="B37" s="9">
        <f t="shared" ref="B37:I37" si="6">SUM(B23,B27)</f>
        <v>922263546</v>
      </c>
      <c r="C37" s="9">
        <f t="shared" si="6"/>
        <v>775612446</v>
      </c>
      <c r="D37" s="9">
        <f t="shared" si="6"/>
        <v>818285673</v>
      </c>
      <c r="E37" s="9">
        <f t="shared" si="6"/>
        <v>797063433</v>
      </c>
      <c r="F37" s="9">
        <f t="shared" si="6"/>
        <v>501878369</v>
      </c>
      <c r="G37" s="9">
        <f t="shared" si="6"/>
        <v>475815275</v>
      </c>
      <c r="H37" s="9">
        <f t="shared" si="6"/>
        <v>515966999</v>
      </c>
      <c r="I37" s="9">
        <f t="shared" si="6"/>
        <v>577406928</v>
      </c>
    </row>
    <row r="38" spans="1:9" ht="15.75" customHeight="1" x14ac:dyDescent="0.25">
      <c r="A38" s="1"/>
      <c r="B38" s="6"/>
      <c r="C38" s="6"/>
      <c r="D38" s="6"/>
      <c r="E38" s="6"/>
      <c r="F38" s="6"/>
      <c r="G38" s="6"/>
      <c r="H38" s="6"/>
    </row>
    <row r="39" spans="1:9" ht="15.75" customHeight="1" x14ac:dyDescent="0.25">
      <c r="A39" s="7" t="s">
        <v>76</v>
      </c>
      <c r="B39" s="9">
        <f t="shared" ref="B39:I39" si="7">SUM(B40:B46)</f>
        <v>374871996</v>
      </c>
      <c r="C39" s="9">
        <f t="shared" si="7"/>
        <v>461230591</v>
      </c>
      <c r="D39" s="9">
        <f t="shared" si="7"/>
        <v>563358555</v>
      </c>
      <c r="E39" s="9">
        <f t="shared" si="7"/>
        <v>642239409</v>
      </c>
      <c r="F39" s="9">
        <f t="shared" si="7"/>
        <v>1368246302</v>
      </c>
      <c r="G39" s="9">
        <f t="shared" si="7"/>
        <v>1422233924</v>
      </c>
      <c r="H39" s="9">
        <f t="shared" si="7"/>
        <v>1555562166</v>
      </c>
      <c r="I39" s="9">
        <f t="shared" si="7"/>
        <v>1674721052</v>
      </c>
    </row>
    <row r="40" spans="1:9" ht="15.75" customHeight="1" x14ac:dyDescent="0.25">
      <c r="A40" s="3" t="s">
        <v>77</v>
      </c>
      <c r="B40" s="6">
        <v>100000000</v>
      </c>
      <c r="C40" s="6">
        <v>250000000</v>
      </c>
      <c r="D40" s="6">
        <v>287500000</v>
      </c>
      <c r="E40" s="6">
        <v>287500000</v>
      </c>
      <c r="F40" s="6">
        <v>587500000</v>
      </c>
      <c r="G40" s="6">
        <v>599250000</v>
      </c>
      <c r="H40" s="6">
        <v>659175000</v>
      </c>
      <c r="I40" s="6">
        <v>758051250</v>
      </c>
    </row>
    <row r="41" spans="1:9" ht="15.75" customHeight="1" x14ac:dyDescent="0.25">
      <c r="A41" s="3" t="s">
        <v>79</v>
      </c>
      <c r="B41" s="6">
        <v>0</v>
      </c>
      <c r="C41" s="6">
        <v>0</v>
      </c>
      <c r="D41" s="6">
        <v>0</v>
      </c>
      <c r="E41" s="6">
        <v>0</v>
      </c>
      <c r="F41" s="6">
        <v>300000000</v>
      </c>
      <c r="G41" s="6">
        <v>300000000</v>
      </c>
      <c r="H41" s="6">
        <v>300000000</v>
      </c>
      <c r="I41" s="6">
        <v>300000000</v>
      </c>
    </row>
    <row r="42" spans="1:9" ht="15.75" customHeight="1" x14ac:dyDescent="0.25">
      <c r="A42" s="3" t="s">
        <v>52</v>
      </c>
      <c r="B42" s="6">
        <v>33806000</v>
      </c>
      <c r="C42" s="6">
        <v>0</v>
      </c>
      <c r="D42" s="6">
        <v>0</v>
      </c>
      <c r="E42" s="6">
        <v>0</v>
      </c>
      <c r="F42" s="6">
        <v>0</v>
      </c>
      <c r="G42" s="6"/>
      <c r="H42" s="6"/>
    </row>
    <row r="43" spans="1:9" ht="15.75" customHeight="1" x14ac:dyDescent="0.25">
      <c r="A43" s="3" t="s">
        <v>80</v>
      </c>
      <c r="B43" s="6">
        <v>62543740</v>
      </c>
      <c r="C43" s="6">
        <v>103668899</v>
      </c>
      <c r="D43" s="6">
        <v>103668899</v>
      </c>
      <c r="E43" s="6">
        <v>103668899</v>
      </c>
      <c r="F43" s="6">
        <v>103668899</v>
      </c>
      <c r="G43" s="6">
        <v>103668899</v>
      </c>
      <c r="H43" s="6">
        <v>103668899</v>
      </c>
      <c r="I43" s="6">
        <v>103668899</v>
      </c>
    </row>
    <row r="44" spans="1:9" ht="15.75" customHeight="1" x14ac:dyDescent="0.25">
      <c r="A44" s="3" t="s">
        <v>82</v>
      </c>
      <c r="B44" s="6"/>
      <c r="C44" s="6"/>
      <c r="D44" s="6"/>
      <c r="E44" s="6"/>
      <c r="F44" s="6"/>
      <c r="G44" s="6">
        <v>887359</v>
      </c>
      <c r="H44" s="6">
        <v>-54167</v>
      </c>
    </row>
    <row r="45" spans="1:9" ht="15.75" customHeight="1" x14ac:dyDescent="0.25">
      <c r="A45" s="3" t="s">
        <v>83</v>
      </c>
      <c r="B45" s="6">
        <v>0</v>
      </c>
      <c r="C45" s="6">
        <v>0</v>
      </c>
      <c r="D45" s="6">
        <v>6288594</v>
      </c>
      <c r="E45" s="6">
        <v>-11448032</v>
      </c>
      <c r="F45" s="6">
        <v>-19721085</v>
      </c>
      <c r="G45" s="6"/>
      <c r="H45" s="6"/>
    </row>
    <row r="46" spans="1:9" ht="15.75" customHeight="1" x14ac:dyDescent="0.25">
      <c r="A46" s="3" t="s">
        <v>84</v>
      </c>
      <c r="B46" s="6">
        <v>178522256</v>
      </c>
      <c r="C46" s="6">
        <v>107561692</v>
      </c>
      <c r="D46" s="6">
        <v>165901062</v>
      </c>
      <c r="E46" s="6">
        <v>262518542</v>
      </c>
      <c r="F46" s="6">
        <v>396798488</v>
      </c>
      <c r="G46" s="6">
        <v>418427666</v>
      </c>
      <c r="H46" s="6">
        <v>492772434</v>
      </c>
      <c r="I46" s="6">
        <v>513000903</v>
      </c>
    </row>
    <row r="47" spans="1:9" ht="15.75" customHeight="1" x14ac:dyDescent="0.25">
      <c r="B47" s="6"/>
      <c r="C47" s="6"/>
      <c r="D47" s="6"/>
      <c r="E47" s="6"/>
      <c r="F47" s="6"/>
      <c r="G47" s="6"/>
      <c r="H47" s="6"/>
    </row>
    <row r="48" spans="1:9" ht="15.75" customHeight="1" x14ac:dyDescent="0.25">
      <c r="A48" s="1"/>
      <c r="B48" s="9">
        <f t="shared" ref="B48:I48" si="8">SUM(B39,B37)</f>
        <v>1297135542</v>
      </c>
      <c r="C48" s="9">
        <f t="shared" si="8"/>
        <v>1236843037</v>
      </c>
      <c r="D48" s="9">
        <f t="shared" si="8"/>
        <v>1381644228</v>
      </c>
      <c r="E48" s="9">
        <f t="shared" si="8"/>
        <v>1439302842</v>
      </c>
      <c r="F48" s="9">
        <f t="shared" si="8"/>
        <v>1870124671</v>
      </c>
      <c r="G48" s="9">
        <f t="shared" si="8"/>
        <v>1898049199</v>
      </c>
      <c r="H48" s="9">
        <f t="shared" si="8"/>
        <v>2071529165</v>
      </c>
      <c r="I48" s="9">
        <f t="shared" si="8"/>
        <v>2252127980</v>
      </c>
    </row>
    <row r="49" spans="1:9" ht="15.75" customHeight="1" x14ac:dyDescent="0.25">
      <c r="B49" s="6"/>
      <c r="C49" s="6"/>
      <c r="D49" s="6"/>
      <c r="E49" s="6"/>
      <c r="F49" s="6"/>
      <c r="G49" s="6"/>
      <c r="H49" s="6"/>
    </row>
    <row r="50" spans="1:9" ht="15.75" customHeight="1" x14ac:dyDescent="0.25">
      <c r="A50" s="5" t="s">
        <v>85</v>
      </c>
      <c r="B50" s="24">
        <f t="shared" ref="B50:I50" si="9">B39/(B40/10)</f>
        <v>37.487199599999997</v>
      </c>
      <c r="C50" s="24">
        <f t="shared" si="9"/>
        <v>18.44922364</v>
      </c>
      <c r="D50" s="24">
        <f t="shared" si="9"/>
        <v>19.595080173913043</v>
      </c>
      <c r="E50" s="24">
        <f t="shared" si="9"/>
        <v>22.338762052173912</v>
      </c>
      <c r="F50" s="24">
        <f t="shared" si="9"/>
        <v>23.289298757446808</v>
      </c>
      <c r="G50" s="24">
        <f t="shared" si="9"/>
        <v>23.73356569044639</v>
      </c>
      <c r="H50" s="24">
        <f t="shared" si="9"/>
        <v>23.598622004778701</v>
      </c>
      <c r="I50" s="24">
        <f t="shared" si="9"/>
        <v>22.09245155917888</v>
      </c>
    </row>
    <row r="51" spans="1:9" ht="15.75" customHeight="1" x14ac:dyDescent="0.25">
      <c r="A51" s="5" t="s">
        <v>87</v>
      </c>
      <c r="B51" s="6">
        <f t="shared" ref="B51:I51" si="10">B40/10</f>
        <v>10000000</v>
      </c>
      <c r="C51" s="6">
        <f t="shared" si="10"/>
        <v>25000000</v>
      </c>
      <c r="D51" s="6">
        <f t="shared" si="10"/>
        <v>28750000</v>
      </c>
      <c r="E51" s="6">
        <f t="shared" si="10"/>
        <v>28750000</v>
      </c>
      <c r="F51" s="6">
        <f t="shared" si="10"/>
        <v>58750000</v>
      </c>
      <c r="G51" s="6">
        <f t="shared" si="10"/>
        <v>59925000</v>
      </c>
      <c r="H51" s="6">
        <f t="shared" si="10"/>
        <v>65917500</v>
      </c>
      <c r="I51" s="6">
        <f t="shared" si="10"/>
        <v>75805125</v>
      </c>
    </row>
    <row r="52" spans="1:9" ht="15.75" customHeight="1" x14ac:dyDescent="0.2"/>
    <row r="53" spans="1:9" ht="15.75" customHeight="1" x14ac:dyDescent="0.2"/>
    <row r="54" spans="1:9" ht="15.75" customHeight="1" x14ac:dyDescent="0.25">
      <c r="I54" s="6"/>
    </row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26.875" customWidth="1"/>
    <col min="2" max="2" width="11" customWidth="1"/>
    <col min="3" max="8" width="12.5" customWidth="1"/>
    <col min="9" max="9" width="16" customWidth="1"/>
    <col min="10" max="26" width="7.625" customWidth="1"/>
  </cols>
  <sheetData>
    <row r="1" spans="1:10" x14ac:dyDescent="0.25">
      <c r="A1" s="1" t="s">
        <v>0</v>
      </c>
    </row>
    <row r="2" spans="1:10" x14ac:dyDescent="0.25">
      <c r="A2" s="1" t="s">
        <v>4</v>
      </c>
      <c r="B2" s="1"/>
    </row>
    <row r="3" spans="1:10" x14ac:dyDescent="0.25">
      <c r="A3" s="2" t="s">
        <v>3</v>
      </c>
      <c r="B3" s="2"/>
    </row>
    <row r="4" spans="1:10" x14ac:dyDescent="0.25">
      <c r="B4" s="3">
        <v>2012</v>
      </c>
      <c r="C4" s="3">
        <v>2013</v>
      </c>
      <c r="D4" s="3">
        <v>2014</v>
      </c>
      <c r="E4" s="3">
        <v>2015</v>
      </c>
      <c r="F4" s="3">
        <v>2016</v>
      </c>
      <c r="G4" s="3">
        <v>2017</v>
      </c>
      <c r="H4" s="3">
        <v>2018</v>
      </c>
      <c r="I4" s="3">
        <v>2019</v>
      </c>
    </row>
    <row r="5" spans="1:10" x14ac:dyDescent="0.25">
      <c r="A5" s="5" t="s">
        <v>5</v>
      </c>
      <c r="B5" s="6">
        <v>981122530</v>
      </c>
      <c r="C5" s="6">
        <v>1131544681</v>
      </c>
      <c r="D5" s="6">
        <v>1359191916</v>
      </c>
      <c r="E5" s="6">
        <v>1364024239</v>
      </c>
      <c r="F5" s="6">
        <v>1380435126</v>
      </c>
      <c r="G5" s="6">
        <v>1381538367</v>
      </c>
      <c r="H5" s="6">
        <v>1402761909</v>
      </c>
      <c r="I5" s="6">
        <v>1448580502</v>
      </c>
    </row>
    <row r="6" spans="1:10" x14ac:dyDescent="0.25">
      <c r="A6" s="3" t="s">
        <v>11</v>
      </c>
      <c r="B6" s="8">
        <v>762869968</v>
      </c>
      <c r="C6" s="8">
        <v>875120636</v>
      </c>
      <c r="D6" s="8">
        <v>1051808398</v>
      </c>
      <c r="E6" s="8">
        <v>1058455527</v>
      </c>
      <c r="F6" s="8">
        <v>1067347378</v>
      </c>
      <c r="G6" s="8">
        <v>1081706570</v>
      </c>
      <c r="H6" s="8">
        <v>1098447621</v>
      </c>
      <c r="I6" s="10">
        <v>1134736415</v>
      </c>
      <c r="J6" s="11"/>
    </row>
    <row r="7" spans="1:10" x14ac:dyDescent="0.25">
      <c r="A7" s="5" t="s">
        <v>14</v>
      </c>
      <c r="B7" s="9">
        <f t="shared" ref="B7:I7" si="0">B5-B6</f>
        <v>218252562</v>
      </c>
      <c r="C7" s="9">
        <f t="shared" si="0"/>
        <v>256424045</v>
      </c>
      <c r="D7" s="9">
        <f t="shared" si="0"/>
        <v>307383518</v>
      </c>
      <c r="E7" s="9">
        <f t="shared" si="0"/>
        <v>305568712</v>
      </c>
      <c r="F7" s="9">
        <f t="shared" si="0"/>
        <v>313087748</v>
      </c>
      <c r="G7" s="9">
        <f t="shared" si="0"/>
        <v>299831797</v>
      </c>
      <c r="H7" s="9">
        <f t="shared" si="0"/>
        <v>304314288</v>
      </c>
      <c r="I7" s="9">
        <f t="shared" si="0"/>
        <v>313844087</v>
      </c>
    </row>
    <row r="8" spans="1:10" x14ac:dyDescent="0.25">
      <c r="A8" s="1"/>
      <c r="B8" s="9"/>
      <c r="C8" s="9"/>
      <c r="D8" s="9"/>
      <c r="E8" s="9"/>
      <c r="F8" s="9"/>
      <c r="G8" s="9"/>
      <c r="H8" s="9"/>
    </row>
    <row r="9" spans="1:10" x14ac:dyDescent="0.25">
      <c r="A9" s="5" t="s">
        <v>18</v>
      </c>
      <c r="B9" s="9">
        <f t="shared" ref="B9:I9" si="1">SUM(B10:B11)</f>
        <v>25437593</v>
      </c>
      <c r="C9" s="9">
        <f t="shared" si="1"/>
        <v>27785867</v>
      </c>
      <c r="D9" s="9">
        <f t="shared" si="1"/>
        <v>30821504</v>
      </c>
      <c r="E9" s="9">
        <f t="shared" si="1"/>
        <v>33965544</v>
      </c>
      <c r="F9" s="9">
        <f t="shared" si="1"/>
        <v>60553183</v>
      </c>
      <c r="G9" s="9">
        <f t="shared" si="1"/>
        <v>61191300</v>
      </c>
      <c r="H9" s="9">
        <f t="shared" si="1"/>
        <v>69905996</v>
      </c>
      <c r="I9" s="9">
        <f t="shared" si="1"/>
        <v>76660072</v>
      </c>
    </row>
    <row r="10" spans="1:10" x14ac:dyDescent="0.25">
      <c r="A10" s="2" t="s">
        <v>21</v>
      </c>
      <c r="B10" s="6">
        <v>20605943</v>
      </c>
      <c r="C10" s="6">
        <v>25345838</v>
      </c>
      <c r="D10" s="6">
        <v>27890803</v>
      </c>
      <c r="E10" s="6">
        <v>28156272</v>
      </c>
      <c r="F10" s="6">
        <v>53153513</v>
      </c>
      <c r="G10" s="6">
        <v>51636389</v>
      </c>
      <c r="H10" s="6">
        <v>60039115</v>
      </c>
      <c r="I10" s="11">
        <v>66377283</v>
      </c>
      <c r="J10" s="11"/>
    </row>
    <row r="11" spans="1:10" x14ac:dyDescent="0.25">
      <c r="A11" s="2" t="s">
        <v>24</v>
      </c>
      <c r="B11" s="6">
        <v>4831650</v>
      </c>
      <c r="C11" s="6">
        <v>2440029</v>
      </c>
      <c r="D11" s="6">
        <v>2930701</v>
      </c>
      <c r="E11" s="6">
        <v>5809272</v>
      </c>
      <c r="F11" s="6">
        <v>7399670</v>
      </c>
      <c r="G11" s="6">
        <v>9554911</v>
      </c>
      <c r="H11" s="6">
        <v>9866881</v>
      </c>
      <c r="I11" s="11">
        <v>10282789</v>
      </c>
      <c r="J11" s="11"/>
    </row>
    <row r="12" spans="1:10" x14ac:dyDescent="0.25">
      <c r="A12" s="1"/>
      <c r="B12" s="9"/>
      <c r="C12" s="9"/>
      <c r="D12" s="9"/>
      <c r="E12" s="9"/>
      <c r="F12" s="9"/>
      <c r="G12" s="9"/>
      <c r="H12" s="9"/>
    </row>
    <row r="13" spans="1:10" x14ac:dyDescent="0.25">
      <c r="A13" s="5" t="s">
        <v>29</v>
      </c>
      <c r="B13" s="12">
        <f t="shared" ref="B13:I13" si="2">B7-B9</f>
        <v>192814969</v>
      </c>
      <c r="C13" s="12">
        <f t="shared" si="2"/>
        <v>228638178</v>
      </c>
      <c r="D13" s="12">
        <f t="shared" si="2"/>
        <v>276562014</v>
      </c>
      <c r="E13" s="12">
        <f t="shared" si="2"/>
        <v>271603168</v>
      </c>
      <c r="F13" s="12">
        <f t="shared" si="2"/>
        <v>252534565</v>
      </c>
      <c r="G13" s="12">
        <f t="shared" si="2"/>
        <v>238640497</v>
      </c>
      <c r="H13" s="12">
        <f t="shared" si="2"/>
        <v>234408292</v>
      </c>
      <c r="I13" s="12">
        <f t="shared" si="2"/>
        <v>237184015</v>
      </c>
    </row>
    <row r="14" spans="1:10" x14ac:dyDescent="0.25">
      <c r="A14" s="15" t="s">
        <v>36</v>
      </c>
      <c r="B14" s="9"/>
      <c r="C14" s="9"/>
      <c r="D14" s="9"/>
      <c r="E14" s="9"/>
      <c r="F14" s="9"/>
      <c r="G14" s="9"/>
      <c r="H14" s="9"/>
    </row>
    <row r="15" spans="1:10" x14ac:dyDescent="0.25">
      <c r="A15" s="2" t="s">
        <v>39</v>
      </c>
      <c r="B15" s="6">
        <v>105345204</v>
      </c>
      <c r="C15" s="6">
        <v>129000886</v>
      </c>
      <c r="D15" s="6">
        <v>145299477</v>
      </c>
      <c r="E15" s="6">
        <v>168888027</v>
      </c>
      <c r="F15" s="6">
        <v>107461745</v>
      </c>
      <c r="G15" s="6">
        <v>80851929</v>
      </c>
      <c r="H15" s="6">
        <v>57110897</v>
      </c>
      <c r="I15" s="11">
        <v>57550261</v>
      </c>
      <c r="J15" s="11"/>
    </row>
    <row r="16" spans="1:10" x14ac:dyDescent="0.25">
      <c r="A16" s="2" t="s">
        <v>40</v>
      </c>
      <c r="B16" s="6"/>
      <c r="C16" s="6"/>
      <c r="D16" s="6"/>
      <c r="E16" s="6"/>
      <c r="F16" s="6"/>
      <c r="G16" s="6"/>
      <c r="H16" s="6">
        <v>88852</v>
      </c>
      <c r="I16" s="13">
        <v>-677051</v>
      </c>
      <c r="J16" s="11"/>
    </row>
    <row r="17" spans="1:10" x14ac:dyDescent="0.25">
      <c r="A17" s="2" t="s">
        <v>41</v>
      </c>
      <c r="B17" s="6">
        <v>10018</v>
      </c>
      <c r="C17" s="6">
        <v>0</v>
      </c>
      <c r="D17" s="6">
        <v>1873049</v>
      </c>
      <c r="E17" s="6">
        <v>545095</v>
      </c>
      <c r="F17" s="6">
        <v>14556431</v>
      </c>
      <c r="G17" s="6"/>
      <c r="H17" s="6"/>
    </row>
    <row r="18" spans="1:10" x14ac:dyDescent="0.25">
      <c r="A18" s="2" t="s">
        <v>42</v>
      </c>
      <c r="B18" s="6"/>
      <c r="C18" s="6"/>
      <c r="D18" s="6"/>
      <c r="E18" s="6"/>
      <c r="F18" s="6"/>
      <c r="G18" s="6">
        <v>29427799</v>
      </c>
      <c r="H18" s="6">
        <v>9943391</v>
      </c>
      <c r="I18" s="3">
        <v>2415226</v>
      </c>
    </row>
    <row r="19" spans="1:10" x14ac:dyDescent="0.25">
      <c r="A19" s="2"/>
      <c r="B19" s="6"/>
      <c r="C19" s="6"/>
      <c r="D19" s="6"/>
      <c r="E19" s="6"/>
      <c r="F19" s="6"/>
      <c r="G19" s="6"/>
      <c r="H19" s="6"/>
    </row>
    <row r="20" spans="1:10" x14ac:dyDescent="0.25">
      <c r="A20" s="5" t="s">
        <v>44</v>
      </c>
      <c r="B20" s="12">
        <f t="shared" ref="B20:I20" si="3">B13-B15+B16+B17+B18</f>
        <v>87479783</v>
      </c>
      <c r="C20" s="12">
        <f t="shared" si="3"/>
        <v>99637292</v>
      </c>
      <c r="D20" s="12">
        <f t="shared" si="3"/>
        <v>133135586</v>
      </c>
      <c r="E20" s="12">
        <f t="shared" si="3"/>
        <v>103260236</v>
      </c>
      <c r="F20" s="12">
        <f t="shared" si="3"/>
        <v>159629251</v>
      </c>
      <c r="G20" s="12">
        <f t="shared" si="3"/>
        <v>187216367</v>
      </c>
      <c r="H20" s="12">
        <f t="shared" si="3"/>
        <v>187329638</v>
      </c>
      <c r="I20" s="12">
        <f t="shared" si="3"/>
        <v>181371929</v>
      </c>
    </row>
    <row r="21" spans="1:10" ht="15.75" customHeight="1" x14ac:dyDescent="0.25">
      <c r="A21" s="3" t="s">
        <v>50</v>
      </c>
      <c r="B21" s="6">
        <v>0</v>
      </c>
      <c r="C21" s="6">
        <v>4744633</v>
      </c>
      <c r="D21" s="6">
        <v>6339790</v>
      </c>
      <c r="E21" s="6">
        <v>0</v>
      </c>
      <c r="F21" s="6">
        <v>0</v>
      </c>
      <c r="G21" s="6">
        <v>8915065</v>
      </c>
      <c r="H21" s="6">
        <v>8920459</v>
      </c>
      <c r="I21" s="11">
        <v>8636759</v>
      </c>
      <c r="J21" s="19"/>
    </row>
    <row r="22" spans="1:10" ht="15.75" customHeight="1" x14ac:dyDescent="0.25">
      <c r="A22" s="5" t="s">
        <v>55</v>
      </c>
      <c r="B22" s="9">
        <f t="shared" ref="B22:I22" si="4">B20-B21</f>
        <v>87479783</v>
      </c>
      <c r="C22" s="9">
        <f t="shared" si="4"/>
        <v>94892659</v>
      </c>
      <c r="D22" s="9">
        <f t="shared" si="4"/>
        <v>126795796</v>
      </c>
      <c r="E22" s="9">
        <f t="shared" si="4"/>
        <v>103260236</v>
      </c>
      <c r="F22" s="9">
        <f t="shared" si="4"/>
        <v>159629251</v>
      </c>
      <c r="G22" s="9">
        <f t="shared" si="4"/>
        <v>178301302</v>
      </c>
      <c r="H22" s="9">
        <f t="shared" si="4"/>
        <v>178409179</v>
      </c>
      <c r="I22" s="9">
        <f t="shared" si="4"/>
        <v>172735170</v>
      </c>
    </row>
    <row r="23" spans="1:10" ht="15.75" customHeight="1" x14ac:dyDescent="0.25">
      <c r="A23" s="7" t="s">
        <v>60</v>
      </c>
      <c r="B23" s="9">
        <f t="shared" ref="B23:I23" si="5">SUM(B24:B25)</f>
        <v>-16074563</v>
      </c>
      <c r="C23" s="9">
        <f t="shared" si="5"/>
        <v>-14762987</v>
      </c>
      <c r="D23" s="9">
        <f t="shared" si="5"/>
        <v>-30956426</v>
      </c>
      <c r="E23" s="9">
        <f t="shared" si="5"/>
        <v>-6642758</v>
      </c>
      <c r="F23" s="9">
        <f t="shared" si="5"/>
        <v>-30800804</v>
      </c>
      <c r="G23" s="9">
        <f t="shared" si="5"/>
        <v>-27422124</v>
      </c>
      <c r="H23" s="9">
        <f t="shared" si="5"/>
        <v>-32154411</v>
      </c>
      <c r="I23" s="9">
        <f t="shared" si="5"/>
        <v>-20671701</v>
      </c>
    </row>
    <row r="24" spans="1:10" ht="15.75" customHeight="1" x14ac:dyDescent="0.25">
      <c r="A24" s="20" t="s">
        <v>63</v>
      </c>
      <c r="B24" s="6">
        <v>-8747978</v>
      </c>
      <c r="C24" s="6">
        <v>-9489266</v>
      </c>
      <c r="D24" s="6">
        <v>-19113022</v>
      </c>
      <c r="E24" s="6">
        <v>-15669852</v>
      </c>
      <c r="F24" s="6">
        <v>-25533139</v>
      </c>
      <c r="G24" s="6">
        <v>-21549330</v>
      </c>
      <c r="H24" s="6">
        <v>-27493807</v>
      </c>
      <c r="I24" s="6">
        <v>-12074881</v>
      </c>
    </row>
    <row r="25" spans="1:10" ht="15.75" customHeight="1" x14ac:dyDescent="0.25">
      <c r="A25" s="20" t="s">
        <v>66</v>
      </c>
      <c r="B25" s="6">
        <v>-7326585</v>
      </c>
      <c r="C25" s="6">
        <v>-5273721</v>
      </c>
      <c r="D25" s="6">
        <v>-11843404</v>
      </c>
      <c r="E25" s="6">
        <v>9027094</v>
      </c>
      <c r="F25" s="6">
        <v>-5267665</v>
      </c>
      <c r="G25" s="6">
        <v>-5872794</v>
      </c>
      <c r="H25" s="6">
        <v>-4660604</v>
      </c>
      <c r="I25" s="6">
        <v>-8596820</v>
      </c>
    </row>
    <row r="26" spans="1:10" ht="15.75" customHeight="1" x14ac:dyDescent="0.25">
      <c r="A26" s="5" t="s">
        <v>68</v>
      </c>
      <c r="B26" s="21">
        <f t="shared" ref="B26:I26" si="6">SUM(B22:B23)</f>
        <v>71405220</v>
      </c>
      <c r="C26" s="21">
        <f t="shared" si="6"/>
        <v>80129672</v>
      </c>
      <c r="D26" s="21">
        <f t="shared" si="6"/>
        <v>95839370</v>
      </c>
      <c r="E26" s="21">
        <f t="shared" si="6"/>
        <v>96617478</v>
      </c>
      <c r="F26" s="21">
        <f t="shared" si="6"/>
        <v>128828447</v>
      </c>
      <c r="G26" s="21">
        <f t="shared" si="6"/>
        <v>150879178</v>
      </c>
      <c r="H26" s="21">
        <f t="shared" si="6"/>
        <v>146254768</v>
      </c>
      <c r="I26" s="21">
        <f t="shared" si="6"/>
        <v>152063469</v>
      </c>
    </row>
    <row r="27" spans="1:10" ht="15.75" customHeight="1" x14ac:dyDescent="0.25">
      <c r="A27" s="1"/>
      <c r="B27" s="1"/>
      <c r="C27" s="1"/>
      <c r="D27" s="19"/>
      <c r="E27" s="19"/>
      <c r="F27" s="19"/>
      <c r="G27" s="19"/>
      <c r="H27" s="19"/>
    </row>
    <row r="28" spans="1:10" ht="15.75" customHeight="1" x14ac:dyDescent="0.25">
      <c r="A28" s="5" t="s">
        <v>74</v>
      </c>
      <c r="B28" s="22">
        <f>B26/('1'!B40/10)</f>
        <v>7.1405219999999998</v>
      </c>
      <c r="C28" s="22">
        <f>C26/('1'!C40/10)</f>
        <v>3.2051868799999998</v>
      </c>
      <c r="D28" s="22">
        <f>D26/('1'!D40/10)</f>
        <v>3.3335433043478262</v>
      </c>
      <c r="E28" s="22">
        <f>E26/('1'!E40/10)</f>
        <v>3.3606079304347825</v>
      </c>
      <c r="F28" s="22">
        <f>F26/('1'!F40/10)</f>
        <v>2.1928246297872342</v>
      </c>
      <c r="G28" s="22">
        <f>G26/('1'!G40/10)</f>
        <v>2.5178002169378391</v>
      </c>
      <c r="H28" s="22">
        <f>H26/('1'!H40/10)</f>
        <v>2.2187547768043387</v>
      </c>
      <c r="I28" s="22">
        <f>I26/('1'!I40/10)</f>
        <v>2.0059787382449406</v>
      </c>
    </row>
    <row r="29" spans="1:10" ht="15.75" customHeight="1" x14ac:dyDescent="0.25">
      <c r="A29" s="15" t="s">
        <v>81</v>
      </c>
      <c r="B29" s="6">
        <f>'1'!B40/10</f>
        <v>10000000</v>
      </c>
      <c r="C29" s="6">
        <f>'1'!C40/10</f>
        <v>25000000</v>
      </c>
      <c r="D29" s="6">
        <f>'1'!D40/10</f>
        <v>28750000</v>
      </c>
      <c r="E29" s="6">
        <f>'1'!E40/10</f>
        <v>28750000</v>
      </c>
      <c r="F29" s="6">
        <f>'1'!F40/10</f>
        <v>58750000</v>
      </c>
      <c r="G29" s="6">
        <f>'1'!G40/10</f>
        <v>59925000</v>
      </c>
      <c r="H29" s="6">
        <f>'1'!H40/10</f>
        <v>65917500</v>
      </c>
      <c r="I29" s="6">
        <f>'1'!I40/10</f>
        <v>75805125</v>
      </c>
    </row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1:2" ht="15.75" customHeight="1" x14ac:dyDescent="0.2"/>
    <row r="50" spans="1:2" ht="15.75" customHeight="1" x14ac:dyDescent="0.25">
      <c r="A50" s="2"/>
      <c r="B50" s="2"/>
    </row>
    <row r="51" spans="1:2" ht="15.75" customHeight="1" x14ac:dyDescent="0.2"/>
    <row r="52" spans="1:2" ht="15.75" customHeight="1" x14ac:dyDescent="0.2"/>
    <row r="53" spans="1:2" ht="15.75" customHeight="1" x14ac:dyDescent="0.2"/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19" sqref="K19"/>
    </sheetView>
  </sheetViews>
  <sheetFormatPr defaultColWidth="12.625" defaultRowHeight="15" customHeight="1" x14ac:dyDescent="0.2"/>
  <cols>
    <col min="1" max="1" width="35.5" customWidth="1"/>
    <col min="2" max="2" width="11.75" customWidth="1"/>
    <col min="3" max="3" width="12.5" customWidth="1"/>
    <col min="4" max="8" width="13.125" customWidth="1"/>
    <col min="9" max="9" width="15" customWidth="1"/>
    <col min="10" max="26" width="7.62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1"/>
    </row>
    <row r="3" spans="1:9" x14ac:dyDescent="0.25">
      <c r="A3" s="2" t="s">
        <v>3</v>
      </c>
      <c r="B3" s="2"/>
    </row>
    <row r="4" spans="1:9" x14ac:dyDescent="0.25">
      <c r="B4" s="3">
        <v>2012</v>
      </c>
      <c r="C4" s="3">
        <v>2013</v>
      </c>
      <c r="D4" s="3">
        <v>2014</v>
      </c>
      <c r="E4" s="3">
        <v>2015</v>
      </c>
      <c r="F4" s="3">
        <v>2016</v>
      </c>
      <c r="G4" s="3">
        <v>2017</v>
      </c>
      <c r="H4" s="3">
        <v>2018</v>
      </c>
      <c r="I4" s="3">
        <v>2019</v>
      </c>
    </row>
    <row r="5" spans="1:9" x14ac:dyDescent="0.25">
      <c r="A5" s="5" t="s">
        <v>7</v>
      </c>
      <c r="B5" s="6"/>
      <c r="C5" s="6"/>
      <c r="D5" s="6"/>
      <c r="E5" s="6"/>
      <c r="F5" s="6"/>
      <c r="G5" s="6"/>
      <c r="H5" s="6"/>
    </row>
    <row r="6" spans="1:9" x14ac:dyDescent="0.25">
      <c r="A6" s="3" t="s">
        <v>9</v>
      </c>
      <c r="B6" s="6">
        <v>981091398</v>
      </c>
      <c r="C6" s="6">
        <v>1013152905</v>
      </c>
      <c r="D6" s="6">
        <v>1313386787</v>
      </c>
      <c r="E6" s="6">
        <v>1359110832</v>
      </c>
      <c r="F6" s="6">
        <v>1305566987</v>
      </c>
      <c r="G6" s="6">
        <v>1364866815</v>
      </c>
      <c r="H6" s="6">
        <v>1340483982</v>
      </c>
      <c r="I6" s="6">
        <v>1401181964</v>
      </c>
    </row>
    <row r="7" spans="1:9" x14ac:dyDescent="0.25">
      <c r="A7" s="2" t="s">
        <v>10</v>
      </c>
      <c r="B7" s="6">
        <v>-631023641</v>
      </c>
      <c r="C7" s="6">
        <v>-844256037</v>
      </c>
      <c r="D7" s="6">
        <v>-1060415663</v>
      </c>
      <c r="E7" s="6">
        <v>-1053634650</v>
      </c>
      <c r="F7" s="6">
        <v>-1118349370</v>
      </c>
      <c r="G7" s="6">
        <v>-1082674159</v>
      </c>
      <c r="H7" s="6">
        <v>-1178677290</v>
      </c>
      <c r="I7" s="6">
        <v>-1204457635</v>
      </c>
    </row>
    <row r="8" spans="1:9" x14ac:dyDescent="0.25">
      <c r="A8" s="2" t="s">
        <v>12</v>
      </c>
      <c r="B8" s="6">
        <v>-105345204</v>
      </c>
      <c r="C8" s="6">
        <v>-129000886</v>
      </c>
      <c r="D8" s="6">
        <v>-145299477</v>
      </c>
      <c r="E8" s="6">
        <v>-166805951</v>
      </c>
      <c r="F8" s="6">
        <v>-106521023</v>
      </c>
      <c r="G8" s="6"/>
      <c r="H8" s="6"/>
    </row>
    <row r="9" spans="1:9" x14ac:dyDescent="0.25">
      <c r="A9" s="2" t="s">
        <v>13</v>
      </c>
      <c r="B9" s="6">
        <v>-4251947</v>
      </c>
      <c r="C9" s="6">
        <v>-5916737</v>
      </c>
      <c r="D9" s="6">
        <v>-11801511</v>
      </c>
      <c r="E9" s="6">
        <v>-7169551</v>
      </c>
      <c r="F9" s="6">
        <v>-17196874</v>
      </c>
      <c r="G9" s="6">
        <v>-20949695</v>
      </c>
      <c r="H9" s="6">
        <v>-21690965</v>
      </c>
      <c r="I9" s="6">
        <v>-22514003</v>
      </c>
    </row>
    <row r="10" spans="1:9" x14ac:dyDescent="0.25">
      <c r="A10" s="1"/>
      <c r="B10" s="12">
        <f t="shared" ref="B10:I10" si="0">SUM(B6:B9)</f>
        <v>240470606</v>
      </c>
      <c r="C10" s="12">
        <f t="shared" si="0"/>
        <v>33979245</v>
      </c>
      <c r="D10" s="12">
        <f t="shared" si="0"/>
        <v>95870136</v>
      </c>
      <c r="E10" s="12">
        <f t="shared" si="0"/>
        <v>131500680</v>
      </c>
      <c r="F10" s="12">
        <f t="shared" si="0"/>
        <v>63499720</v>
      </c>
      <c r="G10" s="12">
        <f t="shared" si="0"/>
        <v>261242961</v>
      </c>
      <c r="H10" s="12">
        <f t="shared" si="0"/>
        <v>140115727</v>
      </c>
      <c r="I10" s="12">
        <f t="shared" si="0"/>
        <v>174210326</v>
      </c>
    </row>
    <row r="11" spans="1:9" x14ac:dyDescent="0.25">
      <c r="B11" s="6"/>
      <c r="C11" s="6"/>
      <c r="D11" s="6"/>
      <c r="E11" s="6"/>
      <c r="F11" s="6"/>
      <c r="G11" s="6"/>
      <c r="H11" s="6"/>
    </row>
    <row r="12" spans="1:9" x14ac:dyDescent="0.25">
      <c r="A12" s="5" t="s">
        <v>20</v>
      </c>
      <c r="B12" s="6"/>
      <c r="C12" s="6"/>
      <c r="D12" s="6"/>
      <c r="E12" s="6"/>
      <c r="F12" s="6"/>
      <c r="G12" s="6"/>
      <c r="H12" s="6"/>
    </row>
    <row r="13" spans="1:9" x14ac:dyDescent="0.25">
      <c r="A13" s="2" t="s">
        <v>22</v>
      </c>
      <c r="B13" s="6">
        <v>0</v>
      </c>
      <c r="C13" s="6">
        <v>0</v>
      </c>
      <c r="D13" s="6">
        <v>-54270773</v>
      </c>
      <c r="E13" s="6">
        <v>-812100</v>
      </c>
      <c r="F13" s="6">
        <v>651577</v>
      </c>
      <c r="G13" s="6">
        <v>62392321</v>
      </c>
      <c r="H13" s="6">
        <v>8911715</v>
      </c>
      <c r="I13" s="6">
        <v>95615</v>
      </c>
    </row>
    <row r="14" spans="1:9" x14ac:dyDescent="0.25">
      <c r="A14" s="2" t="s">
        <v>25</v>
      </c>
      <c r="B14" s="6">
        <v>0</v>
      </c>
      <c r="C14" s="6">
        <v>0</v>
      </c>
      <c r="D14" s="6">
        <v>0</v>
      </c>
      <c r="E14" s="6">
        <v>0</v>
      </c>
      <c r="F14" s="6">
        <v>15878631</v>
      </c>
      <c r="G14" s="6">
        <v>14691084</v>
      </c>
      <c r="H14" s="6">
        <v>8145988</v>
      </c>
      <c r="I14" s="6">
        <v>2477209</v>
      </c>
    </row>
    <row r="15" spans="1:9" x14ac:dyDescent="0.25">
      <c r="A15" s="2" t="s">
        <v>27</v>
      </c>
      <c r="B15" s="6">
        <v>0</v>
      </c>
      <c r="C15" s="6">
        <v>0</v>
      </c>
      <c r="D15" s="6">
        <v>1873049</v>
      </c>
      <c r="E15" s="6">
        <v>3616318</v>
      </c>
      <c r="F15" s="6">
        <v>17768</v>
      </c>
      <c r="G15" s="6"/>
      <c r="H15" s="6"/>
      <c r="I15" s="13"/>
    </row>
    <row r="16" spans="1:9" x14ac:dyDescent="0.25">
      <c r="A16" s="2" t="s">
        <v>31</v>
      </c>
      <c r="B16" s="6">
        <v>-281064172</v>
      </c>
      <c r="C16" s="6">
        <v>-65598128</v>
      </c>
      <c r="D16" s="6">
        <v>-48266471</v>
      </c>
      <c r="E16" s="6">
        <v>-145489595</v>
      </c>
      <c r="F16" s="6">
        <v>4825000</v>
      </c>
      <c r="G16" s="6"/>
      <c r="H16" s="6"/>
      <c r="I16" s="13"/>
    </row>
    <row r="17" spans="1:9" x14ac:dyDescent="0.25">
      <c r="A17" s="2" t="s">
        <v>32</v>
      </c>
      <c r="B17" s="6"/>
      <c r="C17" s="6"/>
      <c r="D17" s="6"/>
      <c r="E17" s="6"/>
      <c r="F17" s="6"/>
      <c r="G17" s="6">
        <v>-173525644</v>
      </c>
      <c r="H17" s="6">
        <v>-48458994</v>
      </c>
      <c r="I17" s="13">
        <v>-62797678</v>
      </c>
    </row>
    <row r="18" spans="1:9" x14ac:dyDescent="0.25">
      <c r="A18" s="2" t="s">
        <v>33</v>
      </c>
      <c r="B18" s="6"/>
      <c r="C18" s="6"/>
      <c r="D18" s="6"/>
      <c r="E18" s="6">
        <v>12200000</v>
      </c>
      <c r="F18" s="6">
        <v>-52604908</v>
      </c>
      <c r="G18" s="6">
        <v>6121100</v>
      </c>
      <c r="H18" s="6"/>
      <c r="I18" s="13">
        <v>2120000</v>
      </c>
    </row>
    <row r="19" spans="1:9" x14ac:dyDescent="0.25">
      <c r="A19" s="2" t="s">
        <v>35</v>
      </c>
      <c r="B19" s="6">
        <v>-18929831</v>
      </c>
      <c r="C19" s="6">
        <v>-1557669</v>
      </c>
      <c r="D19" s="6">
        <v>-3152717</v>
      </c>
      <c r="E19" s="6">
        <v>0</v>
      </c>
      <c r="F19" s="6">
        <v>0</v>
      </c>
      <c r="G19" s="6"/>
      <c r="H19" s="6">
        <v>-5000000</v>
      </c>
      <c r="I19" s="13">
        <v>-8431786</v>
      </c>
    </row>
    <row r="20" spans="1:9" x14ac:dyDescent="0.25">
      <c r="A20" s="2" t="s">
        <v>38</v>
      </c>
      <c r="B20" s="6"/>
      <c r="C20" s="6"/>
      <c r="D20" s="6"/>
      <c r="E20" s="6"/>
      <c r="F20" s="6"/>
      <c r="G20" s="6"/>
      <c r="H20" s="6">
        <v>-198462593</v>
      </c>
      <c r="I20" s="13">
        <v>-139577743</v>
      </c>
    </row>
    <row r="21" spans="1:9" ht="15.75" customHeight="1" x14ac:dyDescent="0.25">
      <c r="A21" s="1"/>
      <c r="B21" s="12">
        <f t="shared" ref="B21:I21" si="1">SUM(B13:B20)</f>
        <v>-299994003</v>
      </c>
      <c r="C21" s="12">
        <f t="shared" si="1"/>
        <v>-67155797</v>
      </c>
      <c r="D21" s="12">
        <f t="shared" si="1"/>
        <v>-103816912</v>
      </c>
      <c r="E21" s="12">
        <f t="shared" si="1"/>
        <v>-130485377</v>
      </c>
      <c r="F21" s="12">
        <f t="shared" si="1"/>
        <v>-31231932</v>
      </c>
      <c r="G21" s="12">
        <f t="shared" si="1"/>
        <v>-90321139</v>
      </c>
      <c r="H21" s="12">
        <f t="shared" si="1"/>
        <v>-234863884</v>
      </c>
      <c r="I21" s="17">
        <f t="shared" si="1"/>
        <v>-206114383</v>
      </c>
    </row>
    <row r="22" spans="1:9" ht="15.75" customHeight="1" x14ac:dyDescent="0.25">
      <c r="B22" s="6"/>
      <c r="C22" s="6"/>
      <c r="D22" s="6"/>
      <c r="E22" s="6"/>
      <c r="F22" s="6"/>
      <c r="G22" s="6"/>
      <c r="H22" s="6"/>
    </row>
    <row r="23" spans="1:9" ht="15.75" customHeight="1" x14ac:dyDescent="0.25">
      <c r="A23" s="5" t="s">
        <v>46</v>
      </c>
      <c r="B23" s="6"/>
      <c r="C23" s="6"/>
      <c r="D23" s="6"/>
      <c r="E23" s="6"/>
      <c r="F23" s="6"/>
      <c r="G23" s="6"/>
      <c r="H23" s="6"/>
    </row>
    <row r="24" spans="1:9" ht="15.75" customHeight="1" x14ac:dyDescent="0.25">
      <c r="A24" s="2" t="s">
        <v>48</v>
      </c>
      <c r="B24" s="6"/>
      <c r="C24" s="6"/>
      <c r="D24" s="6"/>
      <c r="E24" s="6"/>
      <c r="F24" s="6"/>
      <c r="G24" s="6">
        <v>-112655291</v>
      </c>
      <c r="H24" s="6">
        <v>-11113693</v>
      </c>
      <c r="I24" s="13">
        <v>-31820799</v>
      </c>
    </row>
    <row r="25" spans="1:9" ht="15.75" customHeight="1" x14ac:dyDescent="0.25">
      <c r="A25" s="2" t="s">
        <v>49</v>
      </c>
      <c r="B25" s="6">
        <v>50000</v>
      </c>
      <c r="C25" s="6">
        <v>0</v>
      </c>
      <c r="D25" s="6">
        <v>0</v>
      </c>
      <c r="E25" s="6">
        <v>0</v>
      </c>
      <c r="F25" s="6">
        <v>300000000</v>
      </c>
      <c r="G25" s="6"/>
      <c r="H25" s="6"/>
      <c r="I25" s="13"/>
    </row>
    <row r="26" spans="1:9" ht="15.75" customHeight="1" x14ac:dyDescent="0.25">
      <c r="A26" s="2" t="s">
        <v>52</v>
      </c>
      <c r="B26" s="6">
        <v>33806000</v>
      </c>
      <c r="C26" s="6">
        <v>-33806000</v>
      </c>
      <c r="D26" s="6">
        <v>0</v>
      </c>
      <c r="E26" s="6">
        <v>0</v>
      </c>
      <c r="F26" s="6">
        <v>300000000</v>
      </c>
      <c r="G26" s="6"/>
      <c r="H26" s="6"/>
      <c r="I26" s="13"/>
    </row>
    <row r="27" spans="1:9" ht="15.75" customHeight="1" x14ac:dyDescent="0.25">
      <c r="A27" s="2" t="s">
        <v>54</v>
      </c>
      <c r="B27" s="6">
        <v>0</v>
      </c>
      <c r="C27" s="6">
        <v>0</v>
      </c>
      <c r="D27" s="6">
        <v>0</v>
      </c>
      <c r="E27" s="6">
        <v>0</v>
      </c>
      <c r="F27" s="6">
        <v>880222</v>
      </c>
      <c r="G27" s="6">
        <v>-442440</v>
      </c>
      <c r="H27" s="6"/>
      <c r="I27" s="13">
        <v>-114000</v>
      </c>
    </row>
    <row r="28" spans="1:9" ht="15.75" customHeight="1" x14ac:dyDescent="0.25">
      <c r="A28" s="2" t="s">
        <v>56</v>
      </c>
      <c r="B28" s="6"/>
      <c r="C28" s="6"/>
      <c r="D28" s="6"/>
      <c r="E28" s="6"/>
      <c r="F28" s="6"/>
      <c r="G28" s="6">
        <v>-80851929</v>
      </c>
      <c r="H28" s="6">
        <v>-57110897</v>
      </c>
      <c r="I28" s="13">
        <v>-57550261</v>
      </c>
    </row>
    <row r="29" spans="1:9" ht="15.75" customHeight="1" x14ac:dyDescent="0.25">
      <c r="A29" s="2" t="s">
        <v>58</v>
      </c>
      <c r="B29" s="6">
        <v>0</v>
      </c>
      <c r="C29" s="6">
        <v>0</v>
      </c>
      <c r="D29" s="6">
        <v>29602454</v>
      </c>
      <c r="E29" s="6">
        <v>57112920</v>
      </c>
      <c r="F29" s="6">
        <v>0</v>
      </c>
      <c r="G29" s="6">
        <v>3595337</v>
      </c>
      <c r="H29" s="6">
        <v>21504524</v>
      </c>
      <c r="I29" s="13">
        <v>29550808</v>
      </c>
    </row>
    <row r="30" spans="1:9" ht="15.75" customHeight="1" x14ac:dyDescent="0.25">
      <c r="A30" s="2" t="s">
        <v>59</v>
      </c>
      <c r="B30" s="6">
        <v>29588483</v>
      </c>
      <c r="C30" s="6">
        <v>59884614</v>
      </c>
      <c r="D30" s="6">
        <v>-15310784</v>
      </c>
      <c r="E30" s="6">
        <v>-60638770</v>
      </c>
      <c r="F30" s="6">
        <v>-318961435</v>
      </c>
      <c r="G30" s="6">
        <v>-63574535</v>
      </c>
      <c r="H30" s="6">
        <v>-15403103</v>
      </c>
      <c r="I30" s="13">
        <v>29450407</v>
      </c>
    </row>
    <row r="31" spans="1:9" ht="15.75" customHeight="1" x14ac:dyDescent="0.25">
      <c r="A31" s="1"/>
      <c r="B31" s="12">
        <f t="shared" ref="B31:F31" si="2">SUM(B25:B30)</f>
        <v>63444483</v>
      </c>
      <c r="C31" s="12">
        <f t="shared" si="2"/>
        <v>26078614</v>
      </c>
      <c r="D31" s="12">
        <f t="shared" si="2"/>
        <v>14291670</v>
      </c>
      <c r="E31" s="12">
        <f t="shared" si="2"/>
        <v>-3525850</v>
      </c>
      <c r="F31" s="12">
        <f t="shared" si="2"/>
        <v>281918787</v>
      </c>
      <c r="G31" s="12">
        <f t="shared" ref="G31:I31" si="3">SUM(G24:G30)</f>
        <v>-253928858</v>
      </c>
      <c r="H31" s="12">
        <f t="shared" si="3"/>
        <v>-62123169</v>
      </c>
      <c r="I31" s="12">
        <f t="shared" si="3"/>
        <v>-30483845</v>
      </c>
    </row>
    <row r="32" spans="1:9" ht="15.75" customHeight="1" x14ac:dyDescent="0.25">
      <c r="B32" s="6"/>
      <c r="C32" s="6"/>
      <c r="D32" s="6"/>
      <c r="E32" s="6"/>
      <c r="F32" s="6"/>
      <c r="G32" s="6"/>
      <c r="H32" s="6"/>
    </row>
    <row r="33" spans="1:9" ht="15.75" customHeight="1" x14ac:dyDescent="0.25">
      <c r="A33" s="1" t="s">
        <v>70</v>
      </c>
      <c r="B33" s="9">
        <f t="shared" ref="B33:I33" si="4">SUM(B10,B21,B31)</f>
        <v>3921086</v>
      </c>
      <c r="C33" s="9">
        <f t="shared" si="4"/>
        <v>-7097938</v>
      </c>
      <c r="D33" s="9">
        <f t="shared" si="4"/>
        <v>6344894</v>
      </c>
      <c r="E33" s="9">
        <f t="shared" si="4"/>
        <v>-2510547</v>
      </c>
      <c r="F33" s="9">
        <f t="shared" si="4"/>
        <v>314186575</v>
      </c>
      <c r="G33" s="9">
        <f t="shared" si="4"/>
        <v>-83007036</v>
      </c>
      <c r="H33" s="9">
        <f t="shared" si="4"/>
        <v>-156871326</v>
      </c>
      <c r="I33" s="9">
        <f t="shared" si="4"/>
        <v>-62387902</v>
      </c>
    </row>
    <row r="34" spans="1:9" ht="15.75" customHeight="1" x14ac:dyDescent="0.25">
      <c r="A34" s="15" t="s">
        <v>73</v>
      </c>
      <c r="B34" s="6">
        <v>7793877</v>
      </c>
      <c r="C34" s="6">
        <v>11714963</v>
      </c>
      <c r="D34" s="6">
        <v>4617025</v>
      </c>
      <c r="E34" s="6">
        <v>10961920</v>
      </c>
      <c r="F34" s="6">
        <v>8451372</v>
      </c>
      <c r="G34" s="6">
        <v>322637949</v>
      </c>
      <c r="H34" s="6">
        <v>239630912</v>
      </c>
      <c r="I34" s="11">
        <v>84625414</v>
      </c>
    </row>
    <row r="35" spans="1:9" ht="15.75" customHeight="1" x14ac:dyDescent="0.25">
      <c r="A35" s="5" t="s">
        <v>75</v>
      </c>
      <c r="B35" s="9">
        <f t="shared" ref="B35:I35" si="5">SUM(B33:B34)</f>
        <v>11714963</v>
      </c>
      <c r="C35" s="9">
        <f t="shared" si="5"/>
        <v>4617025</v>
      </c>
      <c r="D35" s="9">
        <f t="shared" si="5"/>
        <v>10961919</v>
      </c>
      <c r="E35" s="9">
        <f t="shared" si="5"/>
        <v>8451373</v>
      </c>
      <c r="F35" s="9">
        <f t="shared" si="5"/>
        <v>322637947</v>
      </c>
      <c r="G35" s="9">
        <f t="shared" si="5"/>
        <v>239630913</v>
      </c>
      <c r="H35" s="9">
        <f t="shared" si="5"/>
        <v>82759586</v>
      </c>
      <c r="I35" s="9">
        <f t="shared" si="5"/>
        <v>22237512</v>
      </c>
    </row>
    <row r="36" spans="1:9" ht="15.75" customHeight="1" x14ac:dyDescent="0.25">
      <c r="B36" s="9"/>
      <c r="C36" s="9"/>
      <c r="D36" s="9"/>
      <c r="E36" s="9"/>
      <c r="F36" s="9"/>
      <c r="G36" s="9"/>
      <c r="H36" s="9"/>
      <c r="I36" s="1"/>
    </row>
    <row r="37" spans="1:9" ht="15.75" customHeight="1" x14ac:dyDescent="0.25">
      <c r="A37" s="5" t="s">
        <v>78</v>
      </c>
      <c r="B37" s="23">
        <f>B10/('1'!B40/10)</f>
        <v>24.047060599999998</v>
      </c>
      <c r="C37" s="23">
        <f>C10/('1'!C40/10)</f>
        <v>1.3591698000000001</v>
      </c>
      <c r="D37" s="23">
        <f>D10/('1'!D40/10)</f>
        <v>3.3346134260869564</v>
      </c>
      <c r="E37" s="23">
        <f>E10/('1'!E40/10)</f>
        <v>4.5739366956521739</v>
      </c>
      <c r="F37" s="23">
        <f>F10/('1'!F40/10)</f>
        <v>1.0808462978723403</v>
      </c>
      <c r="G37" s="23">
        <f>G10/('1'!G40/10)</f>
        <v>4.359498723404255</v>
      </c>
      <c r="H37" s="23">
        <f>H10/('1'!H40/10)</f>
        <v>2.1256225888421132</v>
      </c>
      <c r="I37" s="23">
        <f>I10/('1'!I40/10)</f>
        <v>2.2981338794705501</v>
      </c>
    </row>
    <row r="38" spans="1:9" ht="15.75" customHeight="1" x14ac:dyDescent="0.25">
      <c r="A38" s="5" t="s">
        <v>86</v>
      </c>
      <c r="B38" s="6">
        <f>'1'!B40/10</f>
        <v>10000000</v>
      </c>
      <c r="C38" s="6">
        <f>'1'!C40/10</f>
        <v>25000000</v>
      </c>
      <c r="D38" s="6">
        <f>'1'!D40/10</f>
        <v>28750000</v>
      </c>
      <c r="E38" s="6">
        <f>'1'!E40/10</f>
        <v>28750000</v>
      </c>
      <c r="F38" s="6">
        <f>'1'!F40/10</f>
        <v>58750000</v>
      </c>
      <c r="G38" s="6">
        <f>'1'!G40/10</f>
        <v>59925000</v>
      </c>
      <c r="H38" s="6">
        <f>'1'!H40/10</f>
        <v>65917500</v>
      </c>
      <c r="I38" s="6">
        <f>'1'!I40/10</f>
        <v>75805125</v>
      </c>
    </row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 x14ac:dyDescent="0.2"/>
  <cols>
    <col min="1" max="1" width="14.5" customWidth="1"/>
    <col min="2" max="26" width="7.625" customWidth="1"/>
  </cols>
  <sheetData>
    <row r="1" spans="1:8" x14ac:dyDescent="0.25">
      <c r="A1" s="1" t="s">
        <v>0</v>
      </c>
    </row>
    <row r="2" spans="1:8" x14ac:dyDescent="0.25">
      <c r="A2" s="1" t="s">
        <v>88</v>
      </c>
      <c r="B2" s="1"/>
    </row>
    <row r="3" spans="1:8" x14ac:dyDescent="0.25">
      <c r="A3" s="2" t="s">
        <v>3</v>
      </c>
      <c r="B3" s="2"/>
    </row>
    <row r="4" spans="1:8" x14ac:dyDescent="0.25">
      <c r="B4" s="3">
        <v>2012</v>
      </c>
      <c r="C4" s="3">
        <v>2013</v>
      </c>
      <c r="D4" s="3">
        <v>2014</v>
      </c>
      <c r="E4" s="3">
        <v>2015</v>
      </c>
      <c r="F4" s="3">
        <v>2016</v>
      </c>
      <c r="G4" s="3">
        <v>2017</v>
      </c>
      <c r="H4" s="3">
        <v>2018</v>
      </c>
    </row>
    <row r="5" spans="1:8" x14ac:dyDescent="0.25">
      <c r="A5" s="3" t="s">
        <v>89</v>
      </c>
      <c r="B5" s="25">
        <f>'2'!B26/'1'!B19</f>
        <v>5.5048387491452772E-2</v>
      </c>
      <c r="C5" s="25">
        <f>'2'!C26/'1'!C19</f>
        <v>6.4785643451053365E-2</v>
      </c>
      <c r="D5" s="25">
        <f>'2'!D26/'1'!D19</f>
        <v>6.9366171158788348E-2</v>
      </c>
      <c r="E5" s="25">
        <f>'2'!E26/'1'!E19</f>
        <v>6.7127970047548877E-2</v>
      </c>
      <c r="F5" s="25">
        <f>'2'!F26/'1'!F19</f>
        <v>6.8887624942258391E-2</v>
      </c>
      <c r="G5" s="25">
        <f>'2'!G26/'1'!G19</f>
        <v>7.9491710794162618E-2</v>
      </c>
      <c r="H5" s="25">
        <f>'2'!H26/'1'!H19</f>
        <v>7.060232141573429E-2</v>
      </c>
    </row>
    <row r="6" spans="1:8" x14ac:dyDescent="0.25">
      <c r="A6" s="3" t="s">
        <v>90</v>
      </c>
      <c r="B6" s="25">
        <f>'2'!B26/'1'!B39</f>
        <v>0.1904789388429004</v>
      </c>
      <c r="C6" s="25">
        <f>'2'!C26/'1'!C39</f>
        <v>0.17373017653982972</v>
      </c>
      <c r="D6" s="25">
        <f>'2'!D26/'1'!D39</f>
        <v>0.17012144246216337</v>
      </c>
      <c r="E6" s="25">
        <f>'2'!E26/'1'!E39</f>
        <v>0.15043841384700826</v>
      </c>
      <c r="F6" s="25">
        <f>'2'!F26/'1'!F39</f>
        <v>9.4155889046941485E-2</v>
      </c>
      <c r="G6" s="25">
        <f>'2'!G26/'1'!G39</f>
        <v>0.10608604917512852</v>
      </c>
      <c r="H6" s="25">
        <f>'2'!H26/'1'!H39</f>
        <v>9.4020522738787152E-2</v>
      </c>
    </row>
    <row r="7" spans="1:8" x14ac:dyDescent="0.25">
      <c r="A7" s="3" t="s">
        <v>91</v>
      </c>
      <c r="B7" s="25">
        <f>'1'!B24/'1'!B39</f>
        <v>1.0502015039821753</v>
      </c>
      <c r="C7" s="25">
        <f>'1'!C24/'1'!C39</f>
        <v>0.98340343604832581</v>
      </c>
      <c r="D7" s="25">
        <f>'1'!D24/'1'!D39</f>
        <v>0.84690779746834588</v>
      </c>
      <c r="E7" s="25">
        <f>'1'!E24/'1'!E39</f>
        <v>0.65049233999902367</v>
      </c>
      <c r="F7" s="25">
        <f>'1'!F24/'1'!F39</f>
        <v>0.23634852257762579</v>
      </c>
      <c r="G7" s="25">
        <f>'1'!G24/'1'!G39</f>
        <v>0.17461463674100913</v>
      </c>
      <c r="H7" s="25">
        <f>'1'!H24/'1'!H39</f>
        <v>0.15682799140539139</v>
      </c>
    </row>
    <row r="8" spans="1:8" x14ac:dyDescent="0.25">
      <c r="A8" s="3" t="s">
        <v>92</v>
      </c>
      <c r="B8" s="23">
        <f>'1'!B11/'1'!B27</f>
        <v>1.1068569840080467</v>
      </c>
      <c r="C8" s="23">
        <f>'1'!C11/'1'!C27</f>
        <v>1.508552731924798</v>
      </c>
      <c r="D8" s="23">
        <f>'1'!D11/'1'!D27</f>
        <v>1.9553836381411858</v>
      </c>
      <c r="E8" s="23">
        <f>'1'!E11/'1'!E27</f>
        <v>1.6532757650291996</v>
      </c>
      <c r="F8" s="23">
        <f>'1'!F11/'1'!F27</f>
        <v>6.582101425871854</v>
      </c>
      <c r="G8" s="23">
        <f>'1'!G11/'1'!G27</f>
        <v>4.7863435315591136</v>
      </c>
      <c r="H8" s="23">
        <f>'1'!H11/'1'!H27</f>
        <v>3.9502162038090458</v>
      </c>
    </row>
    <row r="9" spans="1:8" x14ac:dyDescent="0.25">
      <c r="A9" s="3" t="s">
        <v>93</v>
      </c>
      <c r="B9" s="25">
        <f>'2'!B26/'2'!B5</f>
        <v>7.2779105378407732E-2</v>
      </c>
      <c r="C9" s="25">
        <f>'2'!C26/'2'!C5</f>
        <v>7.0814412674526997E-2</v>
      </c>
      <c r="D9" s="25">
        <f>'2'!D26/'2'!D5</f>
        <v>7.0512021791630491E-2</v>
      </c>
      <c r="E9" s="25">
        <f>'2'!E26/'2'!E5</f>
        <v>7.0832669418567418E-2</v>
      </c>
      <c r="F9" s="25">
        <f>'2'!F26/'2'!F5</f>
        <v>9.3324521068438818E-2</v>
      </c>
      <c r="G9" s="25">
        <f>'2'!G26/'2'!G5</f>
        <v>0.10921099377618661</v>
      </c>
      <c r="H9" s="25">
        <f>'2'!H26/'2'!H5</f>
        <v>0.1042620041659543</v>
      </c>
    </row>
    <row r="10" spans="1:8" x14ac:dyDescent="0.25">
      <c r="A10" s="3" t="s">
        <v>94</v>
      </c>
      <c r="B10" s="25">
        <f>'2'!B13/'2'!B5</f>
        <v>0.1965248611710099</v>
      </c>
      <c r="C10" s="25">
        <f>'2'!C13/'2'!C5</f>
        <v>0.20205846206438929</v>
      </c>
      <c r="D10" s="25">
        <f>'2'!D13/'2'!D5</f>
        <v>0.20347532290649675</v>
      </c>
      <c r="E10" s="25">
        <f>'2'!E13/'2'!E5</f>
        <v>0.19911901873468099</v>
      </c>
      <c r="F10" s="25">
        <f>'2'!F13/'2'!F5</f>
        <v>0.18293837953236783</v>
      </c>
      <c r="G10" s="25">
        <f>'2'!G13/'2'!G5</f>
        <v>0.17273533815655515</v>
      </c>
      <c r="H10" s="25">
        <f>'2'!H13/'2'!H5</f>
        <v>0.16710483118771369</v>
      </c>
    </row>
    <row r="11" spans="1:8" x14ac:dyDescent="0.25">
      <c r="A11" s="3" t="s">
        <v>95</v>
      </c>
      <c r="B11" s="25">
        <f>'2'!B26/('1'!B39+'1'!B24)</f>
        <v>9.2907423232753833E-2</v>
      </c>
      <c r="C11" s="25">
        <f>'2'!C26/('1'!C39+'1'!C24)</f>
        <v>8.7591950977943547E-2</v>
      </c>
      <c r="D11" s="25">
        <f>'2'!D26/('1'!D39+'1'!D24)</f>
        <v>9.2111497225447758E-2</v>
      </c>
      <c r="E11" s="25">
        <f>'2'!E26/('1'!E39+'1'!E24)</f>
        <v>9.1147598932266025E-2</v>
      </c>
      <c r="F11" s="25">
        <f>'2'!F26/('1'!F39+'1'!F24)</f>
        <v>7.6156429459420319E-2</v>
      </c>
      <c r="G11" s="25">
        <f>'2'!G26/('1'!G39+'1'!G24)</f>
        <v>9.0315619997266769E-2</v>
      </c>
      <c r="H11" s="25">
        <f>'2'!H26/('1'!H39+'1'!H24)</f>
        <v>8.1274418874118695E-2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2020-04-12T16:18:47Z</dcterms:modified>
</cp:coreProperties>
</file>