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" l="1"/>
  <c r="H26" i="3"/>
  <c r="H29" i="3" s="1"/>
  <c r="H24" i="3"/>
  <c r="H19" i="3"/>
  <c r="H11" i="3"/>
  <c r="H31" i="3" s="1"/>
  <c r="H28" i="2"/>
  <c r="H13" i="2"/>
  <c r="H8" i="2"/>
  <c r="H12" i="2" s="1"/>
  <c r="H10" i="4" s="1"/>
  <c r="H50" i="1"/>
  <c r="H40" i="1"/>
  <c r="H7" i="4" s="1"/>
  <c r="H32" i="1"/>
  <c r="H26" i="1"/>
  <c r="H38" i="1" s="1"/>
  <c r="H13" i="1"/>
  <c r="H8" i="4" s="1"/>
  <c r="H6" i="1"/>
  <c r="H22" i="1" l="1"/>
  <c r="H45" i="1"/>
  <c r="H47" i="1" s="1"/>
  <c r="H49" i="1"/>
  <c r="H20" i="2"/>
  <c r="H22" i="2" s="1"/>
  <c r="H25" i="2" s="1"/>
  <c r="H27" i="2" s="1"/>
  <c r="C32" i="3"/>
  <c r="D32" i="3"/>
  <c r="E32" i="3"/>
  <c r="F32" i="3"/>
  <c r="G32" i="3"/>
  <c r="B32" i="3"/>
  <c r="C50" i="1"/>
  <c r="D50" i="1"/>
  <c r="E50" i="1"/>
  <c r="F50" i="1"/>
  <c r="G50" i="1"/>
  <c r="B50" i="1"/>
  <c r="C28" i="2"/>
  <c r="D28" i="2"/>
  <c r="E28" i="2"/>
  <c r="F28" i="2"/>
  <c r="G28" i="2"/>
  <c r="B28" i="2"/>
  <c r="G13" i="2"/>
  <c r="F13" i="2"/>
  <c r="E13" i="2"/>
  <c r="D13" i="2"/>
  <c r="C13" i="2"/>
  <c r="B13" i="2"/>
  <c r="H5" i="4" l="1"/>
  <c r="H9" i="4"/>
  <c r="H11" i="4"/>
  <c r="H6" i="4"/>
  <c r="G8" i="2"/>
  <c r="G12" i="2" s="1"/>
  <c r="C24" i="3"/>
  <c r="D24" i="3"/>
  <c r="E24" i="3"/>
  <c r="F24" i="3"/>
  <c r="G24" i="3"/>
  <c r="B24" i="3"/>
  <c r="B19" i="3"/>
  <c r="G19" i="3"/>
  <c r="F19" i="3"/>
  <c r="E19" i="3"/>
  <c r="D19" i="3"/>
  <c r="C19" i="3"/>
  <c r="C11" i="3"/>
  <c r="C26" i="3" s="1"/>
  <c r="C29" i="3" s="1"/>
  <c r="D11" i="3"/>
  <c r="D31" i="3" s="1"/>
  <c r="E11" i="3"/>
  <c r="E31" i="3" s="1"/>
  <c r="F11" i="3"/>
  <c r="G11" i="3"/>
  <c r="G31" i="3" s="1"/>
  <c r="B11" i="3"/>
  <c r="C8" i="2"/>
  <c r="C12" i="2" s="1"/>
  <c r="C20" i="2" s="1"/>
  <c r="C22" i="2" s="1"/>
  <c r="D8" i="2"/>
  <c r="D12" i="2" s="1"/>
  <c r="D20" i="2" s="1"/>
  <c r="D22" i="2" s="1"/>
  <c r="E8" i="2"/>
  <c r="E12" i="2" s="1"/>
  <c r="E20" i="2" s="1"/>
  <c r="E22" i="2" s="1"/>
  <c r="F8" i="2"/>
  <c r="F12" i="2" s="1"/>
  <c r="F20" i="2" s="1"/>
  <c r="F22" i="2" s="1"/>
  <c r="B8" i="2"/>
  <c r="B12" i="2" s="1"/>
  <c r="B20" i="2" s="1"/>
  <c r="B22" i="2" s="1"/>
  <c r="C32" i="1"/>
  <c r="D32" i="1"/>
  <c r="E32" i="1"/>
  <c r="F32" i="1"/>
  <c r="G32" i="1"/>
  <c r="B32" i="1"/>
  <c r="C26" i="1"/>
  <c r="D26" i="1"/>
  <c r="E26" i="1"/>
  <c r="F26" i="1"/>
  <c r="G26" i="1"/>
  <c r="B26" i="1"/>
  <c r="C40" i="1"/>
  <c r="C7" i="4" s="1"/>
  <c r="D40" i="1"/>
  <c r="D7" i="4" s="1"/>
  <c r="E40" i="1"/>
  <c r="E7" i="4" s="1"/>
  <c r="F40" i="1"/>
  <c r="F7" i="4" s="1"/>
  <c r="G40" i="1"/>
  <c r="B40" i="1"/>
  <c r="B7" i="4" s="1"/>
  <c r="C13" i="1"/>
  <c r="D13" i="1"/>
  <c r="E13" i="1"/>
  <c r="F13" i="1"/>
  <c r="G13" i="1"/>
  <c r="B13" i="1"/>
  <c r="C6" i="1"/>
  <c r="D6" i="1"/>
  <c r="E6" i="1"/>
  <c r="F6" i="1"/>
  <c r="G6" i="1"/>
  <c r="B6" i="1"/>
  <c r="G49" i="1" l="1"/>
  <c r="G7" i="4"/>
  <c r="D22" i="1"/>
  <c r="F8" i="4"/>
  <c r="F38" i="1"/>
  <c r="C22" i="1"/>
  <c r="G20" i="2"/>
  <c r="B25" i="2"/>
  <c r="F25" i="2"/>
  <c r="E25" i="2"/>
  <c r="D25" i="2"/>
  <c r="C25" i="2"/>
  <c r="G10" i="4"/>
  <c r="B49" i="1"/>
  <c r="B45" i="1"/>
  <c r="C49" i="1"/>
  <c r="C45" i="1"/>
  <c r="F22" i="1"/>
  <c r="B8" i="4"/>
  <c r="F49" i="1"/>
  <c r="F45" i="1"/>
  <c r="D38" i="1"/>
  <c r="D47" i="1" s="1"/>
  <c r="D49" i="1"/>
  <c r="D45" i="1"/>
  <c r="E22" i="1"/>
  <c r="G8" i="4"/>
  <c r="C8" i="4"/>
  <c r="E49" i="1"/>
  <c r="E45" i="1"/>
  <c r="G38" i="1"/>
  <c r="C38" i="1"/>
  <c r="D26" i="3"/>
  <c r="D29" i="3" s="1"/>
  <c r="E38" i="1"/>
  <c r="E47" i="1" s="1"/>
  <c r="D10" i="4"/>
  <c r="B10" i="4"/>
  <c r="C10" i="4"/>
  <c r="F26" i="3"/>
  <c r="F29" i="3" s="1"/>
  <c r="B22" i="1"/>
  <c r="E8" i="4"/>
  <c r="C47" i="1"/>
  <c r="F10" i="4"/>
  <c r="E26" i="3"/>
  <c r="E29" i="3" s="1"/>
  <c r="E10" i="4"/>
  <c r="D8" i="4"/>
  <c r="F47" i="1"/>
  <c r="B26" i="3"/>
  <c r="B29" i="3" s="1"/>
  <c r="B31" i="3"/>
  <c r="C31" i="3"/>
  <c r="F31" i="3"/>
  <c r="G45" i="1"/>
  <c r="G26" i="3"/>
  <c r="G29" i="3" s="1"/>
  <c r="G22" i="1"/>
  <c r="B38" i="1"/>
  <c r="B47" i="1" s="1"/>
  <c r="G22" i="2" l="1"/>
  <c r="G25" i="2" s="1"/>
  <c r="G47" i="1"/>
  <c r="F27" i="2"/>
  <c r="F5" i="4"/>
  <c r="F11" i="4"/>
  <c r="F9" i="4"/>
  <c r="F6" i="4"/>
  <c r="B27" i="2"/>
  <c r="B11" i="4"/>
  <c r="B9" i="4"/>
  <c r="B6" i="4"/>
  <c r="B5" i="4"/>
  <c r="D27" i="2"/>
  <c r="D11" i="4"/>
  <c r="D9" i="4"/>
  <c r="D6" i="4"/>
  <c r="D5" i="4"/>
  <c r="E27" i="2"/>
  <c r="E5" i="4"/>
  <c r="E11" i="4"/>
  <c r="E9" i="4"/>
  <c r="E6" i="4"/>
  <c r="C27" i="2"/>
  <c r="C11" i="4"/>
  <c r="C9" i="4"/>
  <c r="C6" i="4"/>
  <c r="C5" i="4"/>
  <c r="G11" i="4" l="1"/>
  <c r="G5" i="4"/>
  <c r="G9" i="4"/>
  <c r="G6" i="4"/>
  <c r="G27" i="2"/>
</calcChain>
</file>

<file path=xl/sharedStrings.xml><?xml version="1.0" encoding="utf-8"?>
<sst xmlns="http://schemas.openxmlformats.org/spreadsheetml/2006/main" count="94" uniqueCount="88">
  <si>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</si>
  <si>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</si>
  <si>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</si>
  <si>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</si>
  <si>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</si>
  <si>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</si>
  <si>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</si>
  <si>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</si>
  <si>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</si>
  <si>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</si>
  <si>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Share Capital</t>
  </si>
  <si>
    <t>Property,Plant  and  Equipment</t>
  </si>
  <si>
    <t>Accounts Receivables</t>
  </si>
  <si>
    <t>Cash paid to Suppliers, Employees and Others</t>
  </si>
  <si>
    <t>Retained Earnings</t>
  </si>
  <si>
    <t>Deferred Tax Liabilities</t>
  </si>
  <si>
    <t>Finance Income</t>
  </si>
  <si>
    <t>Contribution to WPPF</t>
  </si>
  <si>
    <t>Short Term Investment</t>
  </si>
  <si>
    <t>Other Liabilities</t>
  </si>
  <si>
    <t>Receipt/Repayment of Short Term Loan</t>
  </si>
  <si>
    <t>Paid against Dividend</t>
  </si>
  <si>
    <t>Non operating Income</t>
  </si>
  <si>
    <t>Investments</t>
  </si>
  <si>
    <t>Reserves</t>
  </si>
  <si>
    <t>Retirement Benefit Obligations(Gratuity)</t>
  </si>
  <si>
    <t>Accounts Payable</t>
  </si>
  <si>
    <t>Short Term Borrwoings Secured</t>
  </si>
  <si>
    <t>Provision for Corporate Income Tax, Net</t>
  </si>
  <si>
    <t>Earned Carrying Charges</t>
  </si>
  <si>
    <t>Interest Income / Expense</t>
  </si>
  <si>
    <t>Cash Received from Turnover and Other Income</t>
  </si>
  <si>
    <t>Interest Received/Paid on deposits/borrowings</t>
  </si>
  <si>
    <t>Payments to WPPF</t>
  </si>
  <si>
    <t>Payments for Corporate Income Tax</t>
  </si>
  <si>
    <t>Investment in Short Term/Term Deposits</t>
  </si>
  <si>
    <t>Dividend received from Investment in CDBL</t>
  </si>
  <si>
    <t>Sale Proceeds of Property, Plant and Equipment</t>
  </si>
  <si>
    <t>Assets Classified as Held for Sale</t>
  </si>
  <si>
    <t>Investment in Associate</t>
  </si>
  <si>
    <t>Deferred Tax Assets</t>
  </si>
  <si>
    <t>Deposits and Prepayments</t>
  </si>
  <si>
    <t>Current Tax Assets</t>
  </si>
  <si>
    <t>Finance Costs</t>
  </si>
  <si>
    <t>Share of Loss of Equity-Accounted Investors, net Of Tax</t>
  </si>
  <si>
    <t>Current tax Liabilities</t>
  </si>
  <si>
    <t>Intangible assets</t>
  </si>
  <si>
    <t>Non-controlling interest</t>
  </si>
  <si>
    <t>Total equity</t>
  </si>
  <si>
    <t xml:space="preserve">Acquisition of business </t>
  </si>
  <si>
    <t>Debt to Equity</t>
  </si>
  <si>
    <t>Current Ratio</t>
  </si>
  <si>
    <t>Net Margin</t>
  </si>
  <si>
    <t>Operating Margin</t>
  </si>
  <si>
    <t>Ratio</t>
  </si>
  <si>
    <t>As at year end</t>
  </si>
  <si>
    <t>Balance Sheet</t>
  </si>
  <si>
    <t>SINGER BANGLADESH LIMITED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</si>
  <si>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</si>
  <si>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</si>
  <si>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</si>
  <si>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</si>
  <si>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</si>
  <si>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</si>
  <si>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</si>
  <si>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</si>
  <si>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</si>
  <si>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</si>
  <si>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</si>
  <si>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</si>
  <si>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</si>
  <si>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</si>
  <si>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</si>
  <si>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</si>
  <si>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Profit Before contribution to WPPF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</si>
  <si>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</si>
  <si>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</si>
  <si>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</si>
  <si>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</si>
  <si>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</si>
  <si>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</si>
  <si>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</si>
  <si>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</si>
  <si>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</si>
  <si>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</si>
  <si>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</si>
  <si>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</si>
  <si>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Long 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</si>
</sst>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Fill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41" fontId="1" fillId="0" borderId="4" xfId="0" applyNumberFormat="1" applyFont="1" applyBorder="1"/>
    <xf numFmtId="41" fontId="3" fillId="0" borderId="4" xfId="0" applyNumberFormat="1" applyFont="1" applyBorder="1"/>
    <xf numFmtId="41" fontId="0" fillId="0" borderId="0" xfId="0" applyNumberFormat="1" applyAlignment="1"/>
    <xf numFmtId="166" fontId="0" fillId="0" borderId="0" xfId="1" applyNumberFormat="1" applyFont="1"/>
    <xf numFmtId="167" fontId="0" fillId="0" borderId="0" xfId="0" applyNumberFormat="1"/>
    <xf numFmtId="9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A28" sqref="A28:XFD28"/>
    </sheetView>
  </sheetViews>
  <sheetFormatPr defaultRowHeight="15" x14ac:dyDescent="0.25"/>
  <cols>
    <col min="1" max="1" width="39.28515625" style="1" customWidth="1"/>
    <col min="2" max="2" width="14.42578125" style="1" bestFit="1" customWidth="1"/>
    <col min="3" max="8" width="14.28515625" style="1" bestFit="1" customWidth="1"/>
    <col min="9" max="16384" width="9.140625" style="1"/>
  </cols>
  <sheetData>
    <row r="1" spans="1:8" x14ac:dyDescent="0.25">
      <c r="A1" s="21" t="s">
        <v>57</v>
      </c>
      <c r="B1"/>
      <c r="C1"/>
      <c r="D1"/>
      <c r="E1"/>
      <c r="F1"/>
      <c r="G1"/>
    </row>
    <row r="2" spans="1:8" x14ac:dyDescent="0.25">
      <c r="A2" s="21" t="s">
        <v>56</v>
      </c>
      <c r="B2"/>
      <c r="C2"/>
      <c r="D2"/>
      <c r="E2"/>
      <c r="F2"/>
      <c r="G2"/>
    </row>
    <row r="3" spans="1:8" x14ac:dyDescent="0.25">
      <c r="A3" t="s">
        <v>55</v>
      </c>
      <c r="B3"/>
      <c r="C3"/>
      <c r="D3"/>
      <c r="E3"/>
      <c r="F3"/>
      <c r="G3"/>
    </row>
    <row r="4" spans="1:8" s="5" customFormat="1" x14ac:dyDescent="0.25">
      <c r="A4"/>
      <c r="B4" s="28">
        <v>2012</v>
      </c>
      <c r="C4" s="28">
        <v>2013</v>
      </c>
      <c r="D4" s="28">
        <v>2014</v>
      </c>
      <c r="E4" s="28">
        <v>2015</v>
      </c>
      <c r="F4" s="28">
        <v>2016</v>
      </c>
      <c r="G4" s="28">
        <v>2017</v>
      </c>
      <c r="H4" s="28">
        <v>2018</v>
      </c>
    </row>
    <row r="5" spans="1:8" x14ac:dyDescent="0.25">
      <c r="A5" s="22" t="s">
        <v>0</v>
      </c>
    </row>
    <row r="6" spans="1:8" x14ac:dyDescent="0.25">
      <c r="A6" s="23" t="s">
        <v>1</v>
      </c>
      <c r="B6" s="2">
        <f>SUM(B7:B11)</f>
        <v>880671707</v>
      </c>
      <c r="C6" s="2">
        <f t="shared" ref="C6:H6" si="0">SUM(C7:C11)</f>
        <v>882866375</v>
      </c>
      <c r="D6" s="2">
        <f t="shared" si="0"/>
        <v>935748519</v>
      </c>
      <c r="E6" s="2">
        <f t="shared" si="0"/>
        <v>1269307411</v>
      </c>
      <c r="F6" s="2">
        <f t="shared" si="0"/>
        <v>1610705191</v>
      </c>
      <c r="G6" s="2">
        <f t="shared" si="0"/>
        <v>1770972719</v>
      </c>
      <c r="H6" s="2">
        <f t="shared" si="0"/>
        <v>1815103824</v>
      </c>
    </row>
    <row r="7" spans="1:8" x14ac:dyDescent="0.25">
      <c r="A7" s="1" t="s">
        <v>11</v>
      </c>
      <c r="B7" s="3">
        <v>877472257</v>
      </c>
      <c r="C7" s="1">
        <v>871666925</v>
      </c>
      <c r="D7" s="1">
        <v>917608862</v>
      </c>
      <c r="E7" s="1">
        <v>873995462</v>
      </c>
      <c r="F7" s="3">
        <v>1070113068</v>
      </c>
      <c r="G7" s="1">
        <v>1424361116</v>
      </c>
      <c r="H7" s="1">
        <v>1411211583</v>
      </c>
    </row>
    <row r="8" spans="1:8" x14ac:dyDescent="0.25">
      <c r="A8" s="1" t="s">
        <v>46</v>
      </c>
      <c r="B8" s="3"/>
      <c r="F8" s="3"/>
      <c r="G8" s="1">
        <v>39542064</v>
      </c>
      <c r="H8" s="1">
        <v>35472985</v>
      </c>
    </row>
    <row r="9" spans="1:8" x14ac:dyDescent="0.25">
      <c r="A9" s="1" t="s">
        <v>23</v>
      </c>
      <c r="B9" s="3">
        <v>3199450</v>
      </c>
      <c r="C9" s="1">
        <v>11199450</v>
      </c>
      <c r="D9" s="1">
        <v>15199450</v>
      </c>
      <c r="E9" s="1">
        <v>183882558</v>
      </c>
      <c r="F9" s="3">
        <v>288278188</v>
      </c>
      <c r="G9" s="1">
        <v>4199450</v>
      </c>
      <c r="H9" s="1">
        <v>4199450</v>
      </c>
    </row>
    <row r="10" spans="1:8" x14ac:dyDescent="0.25">
      <c r="A10" s="1" t="s">
        <v>40</v>
      </c>
      <c r="B10" s="3">
        <v>0</v>
      </c>
      <c r="C10" s="1">
        <v>0</v>
      </c>
      <c r="D10" s="1">
        <v>2940207</v>
      </c>
      <c r="E10" s="1">
        <v>29056261</v>
      </c>
      <c r="F10" s="3">
        <v>37391385</v>
      </c>
      <c r="G10" s="1">
        <v>18871202</v>
      </c>
      <c r="H10" s="1">
        <v>26507800</v>
      </c>
    </row>
    <row r="11" spans="1:8" x14ac:dyDescent="0.25">
      <c r="A11" s="1" t="s">
        <v>41</v>
      </c>
      <c r="B11" s="3">
        <v>0</v>
      </c>
      <c r="C11" s="1">
        <v>0</v>
      </c>
      <c r="D11" s="1">
        <v>0</v>
      </c>
      <c r="E11" s="1">
        <v>182373130</v>
      </c>
      <c r="F11" s="3">
        <v>214922550</v>
      </c>
      <c r="G11" s="1">
        <v>283998887</v>
      </c>
      <c r="H11" s="1">
        <v>337712006</v>
      </c>
    </row>
    <row r="12" spans="1:8" x14ac:dyDescent="0.25">
      <c r="B12" s="3"/>
      <c r="F12" s="3"/>
      <c r="G12" s="3"/>
    </row>
    <row r="13" spans="1:8" x14ac:dyDescent="0.25">
      <c r="A13" s="23" t="s">
        <v>2</v>
      </c>
      <c r="B13" s="2">
        <f>SUM(B14:B20)</f>
        <v>3608570973</v>
      </c>
      <c r="C13" s="2">
        <f t="shared" ref="C13:H13" si="1">SUM(C14:C20)</f>
        <v>3353351215</v>
      </c>
      <c r="D13" s="2">
        <f t="shared" si="1"/>
        <v>2885407615</v>
      </c>
      <c r="E13" s="2">
        <f t="shared" si="1"/>
        <v>2383601789</v>
      </c>
      <c r="F13" s="2">
        <f t="shared" si="1"/>
        <v>4089413802</v>
      </c>
      <c r="G13" s="2">
        <f t="shared" si="1"/>
        <v>5300612072</v>
      </c>
      <c r="H13" s="2">
        <f t="shared" si="1"/>
        <v>6671509355</v>
      </c>
    </row>
    <row r="14" spans="1:8" x14ac:dyDescent="0.25">
      <c r="A14" s="3" t="s">
        <v>7</v>
      </c>
      <c r="B14" s="3">
        <v>2211400270</v>
      </c>
      <c r="C14" s="3">
        <v>1254086045</v>
      </c>
      <c r="D14" s="3">
        <v>1522208959</v>
      </c>
      <c r="E14" s="3">
        <v>1127463294</v>
      </c>
      <c r="F14" s="3">
        <v>2159740405</v>
      </c>
      <c r="G14" s="3">
        <v>2968387371</v>
      </c>
      <c r="H14" s="1">
        <v>3897325730</v>
      </c>
    </row>
    <row r="15" spans="1:8" x14ac:dyDescent="0.25">
      <c r="A15" s="3" t="s">
        <v>12</v>
      </c>
      <c r="B15" s="3">
        <v>972843695</v>
      </c>
      <c r="C15" s="3">
        <v>945872531</v>
      </c>
      <c r="D15" s="3">
        <v>880603714</v>
      </c>
      <c r="E15" s="3">
        <v>1042142492</v>
      </c>
      <c r="F15" s="3">
        <v>1538442838</v>
      </c>
      <c r="G15" s="3">
        <v>1856060667</v>
      </c>
      <c r="H15" s="1">
        <v>2225136036</v>
      </c>
    </row>
    <row r="16" spans="1:8" x14ac:dyDescent="0.25">
      <c r="A16" s="3" t="s">
        <v>9</v>
      </c>
      <c r="B16" s="3">
        <v>320990264</v>
      </c>
      <c r="C16" s="3">
        <v>264538560</v>
      </c>
      <c r="D16" s="3">
        <v>329926408</v>
      </c>
      <c r="E16" s="3">
        <v>107900404</v>
      </c>
      <c r="F16" s="3">
        <v>238801245</v>
      </c>
      <c r="G16" s="3">
        <v>237332959</v>
      </c>
      <c r="H16" s="1">
        <v>256024530</v>
      </c>
    </row>
    <row r="17" spans="1:8" x14ac:dyDescent="0.25">
      <c r="A17" s="3" t="s">
        <v>18</v>
      </c>
      <c r="B17" s="3">
        <v>8000000</v>
      </c>
      <c r="C17" s="3">
        <v>700000000</v>
      </c>
      <c r="D17" s="3">
        <v>0</v>
      </c>
      <c r="E17" s="3">
        <v>0</v>
      </c>
      <c r="F17" s="3">
        <v>0</v>
      </c>
      <c r="G17" s="3"/>
    </row>
    <row r="18" spans="1:8" x14ac:dyDescent="0.25">
      <c r="A18" s="1" t="s">
        <v>3</v>
      </c>
      <c r="B18" s="3">
        <v>95336744</v>
      </c>
      <c r="C18" s="1">
        <v>167815909</v>
      </c>
      <c r="D18" s="3">
        <v>152668534</v>
      </c>
      <c r="E18" s="1">
        <v>103885107</v>
      </c>
      <c r="F18" s="3">
        <v>152429314</v>
      </c>
      <c r="G18" s="3">
        <v>202934615</v>
      </c>
      <c r="H18" s="1">
        <v>194532817</v>
      </c>
    </row>
    <row r="19" spans="1:8" x14ac:dyDescent="0.25">
      <c r="A19" s="1" t="s">
        <v>38</v>
      </c>
      <c r="B19" s="3">
        <v>0</v>
      </c>
      <c r="C19" s="1">
        <v>21038170</v>
      </c>
      <c r="D19" s="3">
        <v>0</v>
      </c>
      <c r="E19" s="1">
        <v>0</v>
      </c>
      <c r="F19" s="3">
        <v>0</v>
      </c>
      <c r="G19" s="3"/>
    </row>
    <row r="20" spans="1:8" x14ac:dyDescent="0.25">
      <c r="A20" s="1" t="s">
        <v>42</v>
      </c>
      <c r="B20" s="3">
        <v>0</v>
      </c>
      <c r="C20" s="1">
        <v>0</v>
      </c>
      <c r="D20" s="3">
        <v>0</v>
      </c>
      <c r="E20" s="1">
        <v>2210492</v>
      </c>
      <c r="F20" s="3">
        <v>0</v>
      </c>
      <c r="G20" s="3">
        <v>35896460</v>
      </c>
      <c r="H20" s="1">
        <v>98490242</v>
      </c>
    </row>
    <row r="22" spans="1:8" x14ac:dyDescent="0.25">
      <c r="A22" s="2"/>
      <c r="B22" s="2">
        <f>SUM(B6,B13)</f>
        <v>4489242680</v>
      </c>
      <c r="C22" s="2">
        <f t="shared" ref="C22:H22" si="2">SUM(C6,C13)</f>
        <v>4236217590</v>
      </c>
      <c r="D22" s="2">
        <f t="shared" si="2"/>
        <v>3821156134</v>
      </c>
      <c r="E22" s="2">
        <f t="shared" si="2"/>
        <v>3652909200</v>
      </c>
      <c r="F22" s="2">
        <f t="shared" si="2"/>
        <v>5700118993</v>
      </c>
      <c r="G22" s="2">
        <f t="shared" si="2"/>
        <v>7071584791</v>
      </c>
      <c r="H22" s="2">
        <f t="shared" si="2"/>
        <v>8486613179</v>
      </c>
    </row>
    <row r="24" spans="1:8" ht="15.75" x14ac:dyDescent="0.25">
      <c r="A24" s="24" t="s">
        <v>58</v>
      </c>
    </row>
    <row r="25" spans="1:8" ht="15.75" x14ac:dyDescent="0.25">
      <c r="A25" s="25" t="s">
        <v>59</v>
      </c>
    </row>
    <row r="26" spans="1:8" x14ac:dyDescent="0.25">
      <c r="A26" s="23" t="s">
        <v>60</v>
      </c>
      <c r="B26" s="2">
        <f>SUM(B27:B30)</f>
        <v>742787858</v>
      </c>
      <c r="C26" s="2">
        <f t="shared" ref="C26:H26" si="3">SUM(C27:C30)</f>
        <v>858183952</v>
      </c>
      <c r="D26" s="2">
        <f t="shared" si="3"/>
        <v>1181168537</v>
      </c>
      <c r="E26" s="2">
        <f t="shared" si="3"/>
        <v>1412513853</v>
      </c>
      <c r="F26" s="2">
        <f t="shared" si="3"/>
        <v>1444915010</v>
      </c>
      <c r="G26" s="2">
        <f t="shared" si="3"/>
        <v>1474393261</v>
      </c>
      <c r="H26" s="2">
        <f t="shared" si="3"/>
        <v>1725215637</v>
      </c>
    </row>
    <row r="27" spans="1:8" x14ac:dyDescent="0.25">
      <c r="A27" s="1" t="s">
        <v>15</v>
      </c>
      <c r="B27" s="3">
        <v>20380285</v>
      </c>
      <c r="C27" s="3">
        <v>748846</v>
      </c>
      <c r="D27" s="3">
        <v>0</v>
      </c>
      <c r="E27" s="3">
        <v>0</v>
      </c>
      <c r="F27" s="3">
        <v>0</v>
      </c>
    </row>
    <row r="28" spans="1:8" x14ac:dyDescent="0.25">
      <c r="A28" s="1" t="s">
        <v>87</v>
      </c>
      <c r="B28" s="3"/>
      <c r="C28" s="3"/>
      <c r="D28" s="3"/>
      <c r="E28" s="3"/>
      <c r="F28" s="3"/>
      <c r="H28" s="1">
        <v>37150985</v>
      </c>
    </row>
    <row r="29" spans="1:8" x14ac:dyDescent="0.25">
      <c r="A29" s="1" t="s">
        <v>25</v>
      </c>
      <c r="B29" s="1">
        <v>70000000</v>
      </c>
      <c r="C29" s="1">
        <v>120866000</v>
      </c>
      <c r="D29" s="3">
        <v>120160000</v>
      </c>
      <c r="E29" s="1">
        <v>129507000</v>
      </c>
      <c r="F29" s="1">
        <v>109618000</v>
      </c>
      <c r="G29" s="3">
        <v>3618300</v>
      </c>
    </row>
    <row r="30" spans="1:8" x14ac:dyDescent="0.25">
      <c r="A30" s="1" t="s">
        <v>19</v>
      </c>
      <c r="B30" s="1">
        <v>652407573</v>
      </c>
      <c r="C30" s="1">
        <v>736569106</v>
      </c>
      <c r="D30" s="1">
        <v>1061008537</v>
      </c>
      <c r="E30" s="1">
        <v>1283006853</v>
      </c>
      <c r="F30" s="1">
        <v>1335297010</v>
      </c>
      <c r="G30" s="3">
        <v>1470774961</v>
      </c>
      <c r="H30" s="1">
        <v>1688064652</v>
      </c>
    </row>
    <row r="32" spans="1:8" x14ac:dyDescent="0.25">
      <c r="A32" s="23" t="s">
        <v>61</v>
      </c>
      <c r="B32" s="2">
        <f>SUM(B33:B36)</f>
        <v>1206866027</v>
      </c>
      <c r="C32" s="2">
        <f t="shared" ref="C32:H32" si="4">SUM(C33:C36)</f>
        <v>745237896</v>
      </c>
      <c r="D32" s="2">
        <f t="shared" si="4"/>
        <v>1112835057</v>
      </c>
      <c r="E32" s="2">
        <f t="shared" si="4"/>
        <v>823062643</v>
      </c>
      <c r="F32" s="2">
        <f t="shared" si="4"/>
        <v>2308173456</v>
      </c>
      <c r="G32" s="2">
        <f t="shared" si="4"/>
        <v>3373760397</v>
      </c>
      <c r="H32" s="2">
        <f t="shared" si="4"/>
        <v>4383818999</v>
      </c>
    </row>
    <row r="33" spans="1:8" x14ac:dyDescent="0.25">
      <c r="A33" s="3" t="s">
        <v>26</v>
      </c>
      <c r="B33" s="3">
        <v>662782192</v>
      </c>
      <c r="C33" s="3">
        <v>667547677</v>
      </c>
      <c r="D33" s="3">
        <v>892782071</v>
      </c>
      <c r="E33" s="3">
        <v>804293657</v>
      </c>
      <c r="F33" s="3">
        <v>1157720304</v>
      </c>
      <c r="G33" s="3">
        <v>1508412542</v>
      </c>
      <c r="H33" s="1">
        <v>1646432946</v>
      </c>
    </row>
    <row r="34" spans="1:8" x14ac:dyDescent="0.25">
      <c r="A34" s="1" t="s">
        <v>27</v>
      </c>
      <c r="B34" s="4">
        <v>494195655</v>
      </c>
      <c r="C34" s="1">
        <v>25547124</v>
      </c>
      <c r="D34" s="1">
        <v>218425520</v>
      </c>
      <c r="E34" s="1">
        <v>18768986</v>
      </c>
      <c r="F34" s="1">
        <v>1130878507</v>
      </c>
      <c r="G34" s="1">
        <v>1587039816</v>
      </c>
      <c r="H34" s="1">
        <v>2728664213</v>
      </c>
    </row>
    <row r="35" spans="1:8" x14ac:dyDescent="0.25">
      <c r="A35" s="1" t="s">
        <v>28</v>
      </c>
      <c r="B35" s="1">
        <v>49888180</v>
      </c>
      <c r="C35" s="1">
        <v>52143095</v>
      </c>
      <c r="D35" s="1">
        <v>1627466</v>
      </c>
      <c r="E35" s="1">
        <v>0</v>
      </c>
      <c r="F35" s="1">
        <v>0</v>
      </c>
    </row>
    <row r="36" spans="1:8" x14ac:dyDescent="0.25">
      <c r="A36" s="1" t="s">
        <v>45</v>
      </c>
      <c r="B36" s="1">
        <v>0</v>
      </c>
      <c r="C36" s="1">
        <v>0</v>
      </c>
      <c r="D36" s="1">
        <v>0</v>
      </c>
      <c r="E36" s="1">
        <v>0</v>
      </c>
      <c r="F36" s="1">
        <v>19574645</v>
      </c>
      <c r="G36" s="1">
        <v>278308039</v>
      </c>
      <c r="H36" s="1">
        <v>8721840</v>
      </c>
    </row>
    <row r="37" spans="1:8" x14ac:dyDescent="0.25">
      <c r="A37" s="2"/>
      <c r="B37" s="2"/>
      <c r="C37" s="2"/>
      <c r="D37" s="2"/>
      <c r="E37" s="2"/>
      <c r="F37" s="2"/>
    </row>
    <row r="38" spans="1:8" x14ac:dyDescent="0.25">
      <c r="A38" s="2"/>
      <c r="B38" s="2">
        <f>B26+B32</f>
        <v>1949653885</v>
      </c>
      <c r="C38" s="2">
        <f t="shared" ref="C38:H38" si="5">C26+C32</f>
        <v>1603421848</v>
      </c>
      <c r="D38" s="2">
        <f t="shared" si="5"/>
        <v>2294003594</v>
      </c>
      <c r="E38" s="2">
        <f t="shared" si="5"/>
        <v>2235576496</v>
      </c>
      <c r="F38" s="2">
        <f t="shared" si="5"/>
        <v>3753088466</v>
      </c>
      <c r="G38" s="2">
        <f t="shared" si="5"/>
        <v>4848153658</v>
      </c>
      <c r="H38" s="2">
        <f t="shared" si="5"/>
        <v>6109034636</v>
      </c>
    </row>
    <row r="39" spans="1:8" x14ac:dyDescent="0.25">
      <c r="A39" s="2"/>
      <c r="B39" s="2"/>
      <c r="C39" s="2"/>
      <c r="D39" s="2"/>
      <c r="E39" s="2"/>
      <c r="F39" s="2"/>
      <c r="G39" s="2"/>
    </row>
    <row r="40" spans="1:8" x14ac:dyDescent="0.25">
      <c r="A40" s="23" t="s">
        <v>62</v>
      </c>
      <c r="B40" s="2">
        <f>SUM(B41:B43)</f>
        <v>2539588795</v>
      </c>
      <c r="C40" s="2">
        <f t="shared" ref="C40:H40" si="6">SUM(C41:C43)</f>
        <v>2632795742</v>
      </c>
      <c r="D40" s="2">
        <f t="shared" si="6"/>
        <v>1527152540</v>
      </c>
      <c r="E40" s="2">
        <f t="shared" si="6"/>
        <v>1417332704</v>
      </c>
      <c r="F40" s="2">
        <f t="shared" si="6"/>
        <v>1947030527</v>
      </c>
      <c r="G40" s="2">
        <f t="shared" si="6"/>
        <v>2160266849</v>
      </c>
      <c r="H40" s="2">
        <f t="shared" si="6"/>
        <v>2311060098</v>
      </c>
    </row>
    <row r="41" spans="1:8" x14ac:dyDescent="0.25">
      <c r="A41" s="1" t="s">
        <v>10</v>
      </c>
      <c r="B41" s="1">
        <v>392675800</v>
      </c>
      <c r="C41" s="1">
        <v>490844750</v>
      </c>
      <c r="D41" s="1">
        <v>613555930</v>
      </c>
      <c r="E41" s="1">
        <v>766944910</v>
      </c>
      <c r="F41" s="1">
        <v>766944910</v>
      </c>
      <c r="G41" s="1">
        <v>766944910</v>
      </c>
      <c r="H41" s="1">
        <v>766944910</v>
      </c>
    </row>
    <row r="42" spans="1:8" x14ac:dyDescent="0.25">
      <c r="A42" s="1" t="s">
        <v>24</v>
      </c>
      <c r="B42" s="1">
        <v>426168818</v>
      </c>
      <c r="C42" s="1">
        <v>409189200</v>
      </c>
      <c r="D42" s="1">
        <v>395362253</v>
      </c>
      <c r="E42" s="1">
        <v>421897695</v>
      </c>
      <c r="F42" s="1">
        <v>585380060</v>
      </c>
      <c r="G42" s="1">
        <v>577857676</v>
      </c>
      <c r="H42" s="1">
        <v>573075690</v>
      </c>
    </row>
    <row r="43" spans="1:8" x14ac:dyDescent="0.25">
      <c r="A43" s="1" t="s">
        <v>14</v>
      </c>
      <c r="B43" s="1">
        <v>1720744177</v>
      </c>
      <c r="C43" s="1">
        <v>1732761792</v>
      </c>
      <c r="D43" s="1">
        <v>518234357</v>
      </c>
      <c r="E43" s="1">
        <v>228490099</v>
      </c>
      <c r="F43" s="1">
        <v>594705557</v>
      </c>
      <c r="G43" s="1">
        <v>815464263</v>
      </c>
      <c r="H43" s="1">
        <v>971039498</v>
      </c>
    </row>
    <row r="44" spans="1:8" x14ac:dyDescent="0.25">
      <c r="A44" s="23" t="s">
        <v>47</v>
      </c>
      <c r="G44" s="1">
        <v>63164284</v>
      </c>
      <c r="H44" s="1">
        <v>66518445</v>
      </c>
    </row>
    <row r="45" spans="1:8" s="2" customFormat="1" x14ac:dyDescent="0.25">
      <c r="A45" s="2" t="s">
        <v>48</v>
      </c>
      <c r="B45" s="2">
        <f t="shared" ref="B45:F45" si="7">B40+B44</f>
        <v>2539588795</v>
      </c>
      <c r="C45" s="2">
        <f t="shared" si="7"/>
        <v>2632795742</v>
      </c>
      <c r="D45" s="2">
        <f t="shared" si="7"/>
        <v>1527152540</v>
      </c>
      <c r="E45" s="2">
        <f t="shared" si="7"/>
        <v>1417332704</v>
      </c>
      <c r="F45" s="2">
        <f t="shared" si="7"/>
        <v>1947030527</v>
      </c>
      <c r="G45" s="2">
        <f>G40+G44</f>
        <v>2223431133</v>
      </c>
      <c r="H45" s="2">
        <f>H40+H44</f>
        <v>2377578543</v>
      </c>
    </row>
    <row r="47" spans="1:8" x14ac:dyDescent="0.25">
      <c r="A47" s="2"/>
      <c r="B47" s="2">
        <f>SUM(B38,B40)</f>
        <v>4489242680</v>
      </c>
      <c r="C47" s="2">
        <f>SUM(C38,C40)</f>
        <v>4236217590</v>
      </c>
      <c r="D47" s="2">
        <f>SUM(D38,D40)</f>
        <v>3821156134</v>
      </c>
      <c r="E47" s="2">
        <f>SUM(E38,E40)</f>
        <v>3652909200</v>
      </c>
      <c r="F47" s="2">
        <f>SUM(F38,F40)</f>
        <v>5700118993</v>
      </c>
      <c r="G47" s="2">
        <f>SUM(G38,G45)</f>
        <v>7071584791</v>
      </c>
      <c r="H47" s="2">
        <f>SUM(H38,H45)</f>
        <v>8486613179</v>
      </c>
    </row>
    <row r="49" spans="1:8" s="7" customFormat="1" x14ac:dyDescent="0.25">
      <c r="A49" s="26" t="s">
        <v>63</v>
      </c>
      <c r="B49" s="6">
        <f t="shared" ref="B49:H49" si="8">B40/(B41/10)</f>
        <v>64.673931905149232</v>
      </c>
      <c r="C49" s="6">
        <f t="shared" si="8"/>
        <v>53.638054435745723</v>
      </c>
      <c r="D49" s="6">
        <f t="shared" si="8"/>
        <v>24.890192814206848</v>
      </c>
      <c r="E49" s="6">
        <f t="shared" si="8"/>
        <v>18.480241351363816</v>
      </c>
      <c r="F49" s="6">
        <f t="shared" si="8"/>
        <v>25.386836806831408</v>
      </c>
      <c r="G49" s="6">
        <f t="shared" si="8"/>
        <v>28.16717108142748</v>
      </c>
      <c r="H49" s="6">
        <f t="shared" si="8"/>
        <v>30.133325977742</v>
      </c>
    </row>
    <row r="50" spans="1:8" x14ac:dyDescent="0.25">
      <c r="A50" s="26" t="s">
        <v>64</v>
      </c>
      <c r="B50" s="1">
        <f>B41/10</f>
        <v>39267580</v>
      </c>
      <c r="C50" s="1">
        <f t="shared" ref="C50:H50" si="9">C41/10</f>
        <v>49084475</v>
      </c>
      <c r="D50" s="1">
        <f t="shared" si="9"/>
        <v>61355593</v>
      </c>
      <c r="E50" s="1">
        <f t="shared" si="9"/>
        <v>76694491</v>
      </c>
      <c r="F50" s="1">
        <f t="shared" si="9"/>
        <v>76694491</v>
      </c>
      <c r="G50" s="1">
        <f t="shared" si="9"/>
        <v>76694491</v>
      </c>
      <c r="H50" s="1">
        <f t="shared" si="9"/>
        <v>76694491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1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G25" sqref="G25"/>
    </sheetView>
  </sheetViews>
  <sheetFormatPr defaultRowHeight="15" x14ac:dyDescent="0.25"/>
  <cols>
    <col min="1" max="1" width="32.140625" style="1" customWidth="1"/>
    <col min="2" max="4" width="14.5703125" style="1" bestFit="1" customWidth="1"/>
    <col min="5" max="5" width="15.42578125" style="1" bestFit="1" customWidth="1"/>
    <col min="6" max="6" width="14.5703125" style="1" bestFit="1" customWidth="1"/>
    <col min="7" max="8" width="15.28515625" style="1" bestFit="1" customWidth="1"/>
    <col min="9" max="10" width="9.140625" style="1"/>
    <col min="11" max="11" width="10.140625" style="1" bestFit="1" customWidth="1"/>
    <col min="12" max="16384" width="9.140625" style="1"/>
  </cols>
  <sheetData>
    <row r="1" spans="1:8" x14ac:dyDescent="0.25">
      <c r="A1" s="21" t="s">
        <v>57</v>
      </c>
      <c r="B1"/>
      <c r="C1"/>
      <c r="D1"/>
      <c r="E1"/>
      <c r="F1"/>
      <c r="G1"/>
    </row>
    <row r="2" spans="1:8" x14ac:dyDescent="0.25">
      <c r="A2" s="21" t="s">
        <v>65</v>
      </c>
      <c r="B2"/>
      <c r="C2"/>
      <c r="D2"/>
      <c r="E2"/>
      <c r="F2"/>
      <c r="G2"/>
    </row>
    <row r="3" spans="1:8" x14ac:dyDescent="0.25">
      <c r="A3" t="s">
        <v>55</v>
      </c>
      <c r="B3"/>
      <c r="C3"/>
      <c r="D3"/>
      <c r="E3"/>
      <c r="F3"/>
      <c r="G3"/>
    </row>
    <row r="4" spans="1:8" s="5" customFormat="1" x14ac:dyDescent="0.25">
      <c r="A4"/>
      <c r="B4" s="28">
        <v>2012</v>
      </c>
      <c r="C4" s="28">
        <v>2013</v>
      </c>
      <c r="D4" s="28">
        <v>2014</v>
      </c>
      <c r="E4" s="28">
        <v>2015</v>
      </c>
      <c r="F4" s="28">
        <v>2016</v>
      </c>
      <c r="G4" s="28">
        <v>2017</v>
      </c>
      <c r="H4" s="28">
        <v>2018</v>
      </c>
    </row>
    <row r="5" spans="1:8" x14ac:dyDescent="0.25">
      <c r="A5" s="26" t="s">
        <v>66</v>
      </c>
      <c r="B5" s="1">
        <v>6512329283</v>
      </c>
      <c r="C5" s="1">
        <v>6424319576</v>
      </c>
      <c r="D5" s="1">
        <v>7138267722</v>
      </c>
      <c r="E5" s="1">
        <v>6753779686</v>
      </c>
      <c r="F5" s="1">
        <v>8844133053</v>
      </c>
      <c r="G5" s="1">
        <v>10967038473</v>
      </c>
      <c r="H5" s="1">
        <v>13612859648</v>
      </c>
    </row>
    <row r="6" spans="1:8" x14ac:dyDescent="0.25">
      <c r="A6" s="3" t="s">
        <v>29</v>
      </c>
      <c r="B6" s="1">
        <v>191036101</v>
      </c>
      <c r="C6" s="1">
        <v>180756676</v>
      </c>
      <c r="D6" s="1">
        <v>123491148</v>
      </c>
      <c r="E6" s="1">
        <v>156957232</v>
      </c>
      <c r="F6" s="1">
        <v>163336157</v>
      </c>
      <c r="G6" s="1">
        <v>92100854</v>
      </c>
      <c r="H6" s="1">
        <v>88064583</v>
      </c>
    </row>
    <row r="7" spans="1:8" x14ac:dyDescent="0.25">
      <c r="A7" s="1" t="s">
        <v>6</v>
      </c>
      <c r="B7" s="8">
        <v>4893862710</v>
      </c>
      <c r="C7" s="8">
        <v>4819605734</v>
      </c>
      <c r="D7" s="8">
        <v>5422091405</v>
      </c>
      <c r="E7" s="8">
        <v>5067717595</v>
      </c>
      <c r="F7" s="8">
        <v>6413780897</v>
      </c>
      <c r="G7" s="1">
        <v>7940639289</v>
      </c>
      <c r="H7" s="1">
        <v>9799164928</v>
      </c>
    </row>
    <row r="8" spans="1:8" x14ac:dyDescent="0.25">
      <c r="A8" s="26" t="s">
        <v>4</v>
      </c>
      <c r="B8" s="2">
        <f>B5+B6-B7</f>
        <v>1809502674</v>
      </c>
      <c r="C8" s="2">
        <f t="shared" ref="C8:F8" si="0">C5+C6-C7</f>
        <v>1785470518</v>
      </c>
      <c r="D8" s="2">
        <f t="shared" si="0"/>
        <v>1839667465</v>
      </c>
      <c r="E8" s="2">
        <f t="shared" si="0"/>
        <v>1843019323</v>
      </c>
      <c r="F8" s="2">
        <f t="shared" si="0"/>
        <v>2593688313</v>
      </c>
      <c r="G8" s="2">
        <f>G5+G6-G7</f>
        <v>3118500038</v>
      </c>
      <c r="H8" s="2">
        <f>H5+H6-H7</f>
        <v>3901759303</v>
      </c>
    </row>
    <row r="9" spans="1:8" x14ac:dyDescent="0.25">
      <c r="A9" s="2"/>
      <c r="B9" s="2"/>
      <c r="C9" s="2"/>
      <c r="D9" s="2"/>
      <c r="E9" s="2"/>
      <c r="F9" s="2"/>
    </row>
    <row r="10" spans="1:8" x14ac:dyDescent="0.25">
      <c r="A10" s="26" t="s">
        <v>67</v>
      </c>
      <c r="B10" s="9">
        <v>1047256578</v>
      </c>
      <c r="C10" s="2">
        <v>1199055513</v>
      </c>
      <c r="D10" s="2">
        <v>1239230614</v>
      </c>
      <c r="E10" s="2">
        <v>1286312149</v>
      </c>
      <c r="F10" s="2">
        <v>1660079486</v>
      </c>
      <c r="G10" s="2">
        <v>1961971433</v>
      </c>
      <c r="H10" s="1">
        <v>2269575658</v>
      </c>
    </row>
    <row r="11" spans="1:8" x14ac:dyDescent="0.25">
      <c r="A11" s="3"/>
      <c r="B11" s="3"/>
    </row>
    <row r="12" spans="1:8" x14ac:dyDescent="0.25">
      <c r="A12" s="26" t="s">
        <v>5</v>
      </c>
      <c r="B12" s="2">
        <f>B8-B10</f>
        <v>762246096</v>
      </c>
      <c r="C12" s="2">
        <f t="shared" ref="C12:H12" si="1">C8-C10</f>
        <v>586415005</v>
      </c>
      <c r="D12" s="2">
        <f t="shared" si="1"/>
        <v>600436851</v>
      </c>
      <c r="E12" s="2">
        <f t="shared" si="1"/>
        <v>556707174</v>
      </c>
      <c r="F12" s="2">
        <f t="shared" si="1"/>
        <v>933608827</v>
      </c>
      <c r="G12" s="2">
        <f t="shared" si="1"/>
        <v>1156528605</v>
      </c>
      <c r="H12" s="2">
        <f t="shared" si="1"/>
        <v>1632183645</v>
      </c>
    </row>
    <row r="13" spans="1:8" x14ac:dyDescent="0.25">
      <c r="A13" s="27" t="s">
        <v>68</v>
      </c>
      <c r="B13" s="2">
        <f>-B14+B15+B16-B17-B18</f>
        <v>-58978452</v>
      </c>
      <c r="C13" s="2">
        <f t="shared" ref="C13:F13" si="2">-C14+C15+C16-C17-C18</f>
        <v>-31079904</v>
      </c>
      <c r="D13" s="2">
        <f t="shared" si="2"/>
        <v>-72746377</v>
      </c>
      <c r="E13" s="2">
        <f t="shared" si="2"/>
        <v>-12482796</v>
      </c>
      <c r="F13" s="2">
        <f t="shared" si="2"/>
        <v>-113002669</v>
      </c>
      <c r="G13" s="2">
        <f>-G14+G15+G16-G17+G18</f>
        <v>-72447348</v>
      </c>
      <c r="H13" s="2">
        <f>-H14+H15+H16-H17+H18</f>
        <v>-291546978</v>
      </c>
    </row>
    <row r="14" spans="1:8" x14ac:dyDescent="0.25">
      <c r="A14" s="3" t="s">
        <v>30</v>
      </c>
      <c r="B14" s="3">
        <v>64732871</v>
      </c>
      <c r="C14" s="3">
        <v>40156752</v>
      </c>
      <c r="D14" s="3">
        <v>70778327</v>
      </c>
      <c r="E14" s="11">
        <v>0</v>
      </c>
      <c r="F14" s="11">
        <v>0</v>
      </c>
    </row>
    <row r="15" spans="1:8" x14ac:dyDescent="0.25">
      <c r="A15" s="3" t="s">
        <v>22</v>
      </c>
      <c r="B15" s="3">
        <v>5754419</v>
      </c>
      <c r="C15" s="3">
        <v>9076848</v>
      </c>
      <c r="D15" s="3">
        <v>-1968050</v>
      </c>
      <c r="E15" s="11">
        <v>65682651</v>
      </c>
      <c r="F15" s="11">
        <v>1536354</v>
      </c>
      <c r="G15" s="1">
        <v>28797286</v>
      </c>
      <c r="H15" s="1">
        <v>27121059</v>
      </c>
    </row>
    <row r="16" spans="1:8" x14ac:dyDescent="0.25">
      <c r="A16" s="3" t="s">
        <v>16</v>
      </c>
      <c r="B16" s="3">
        <v>0</v>
      </c>
      <c r="C16" s="3">
        <v>0</v>
      </c>
      <c r="D16" s="3">
        <v>0</v>
      </c>
      <c r="E16" s="11">
        <v>1902163</v>
      </c>
      <c r="F16" s="11">
        <v>9840369</v>
      </c>
      <c r="G16" s="1">
        <v>563183</v>
      </c>
      <c r="H16" s="1">
        <v>624370</v>
      </c>
    </row>
    <row r="17" spans="1:8" x14ac:dyDescent="0.25">
      <c r="A17" s="3" t="s">
        <v>43</v>
      </c>
      <c r="B17" s="3">
        <v>0</v>
      </c>
      <c r="C17" s="3">
        <v>0</v>
      </c>
      <c r="D17" s="3">
        <v>0</v>
      </c>
      <c r="E17" s="11">
        <v>66151118</v>
      </c>
      <c r="F17" s="11">
        <v>97298322</v>
      </c>
      <c r="G17" s="1">
        <v>158195568</v>
      </c>
      <c r="H17" s="1">
        <v>319292407</v>
      </c>
    </row>
    <row r="18" spans="1:8" x14ac:dyDescent="0.25">
      <c r="A18" s="3" t="s">
        <v>44</v>
      </c>
      <c r="B18" s="3">
        <v>0</v>
      </c>
      <c r="C18" s="3">
        <v>0</v>
      </c>
      <c r="D18" s="3">
        <v>0</v>
      </c>
      <c r="E18" s="11">
        <v>13916492</v>
      </c>
      <c r="F18" s="11">
        <v>27081070</v>
      </c>
      <c r="G18" s="1">
        <v>56387751</v>
      </c>
    </row>
    <row r="19" spans="1:8" x14ac:dyDescent="0.25">
      <c r="A19" s="3"/>
      <c r="B19" s="3"/>
      <c r="C19" s="3"/>
      <c r="D19" s="3"/>
      <c r="E19" s="11"/>
      <c r="F19" s="11"/>
    </row>
    <row r="20" spans="1:8" x14ac:dyDescent="0.25">
      <c r="A20" s="26" t="s">
        <v>74</v>
      </c>
      <c r="B20" s="2">
        <f>B12+B13</f>
        <v>703267644</v>
      </c>
      <c r="C20" s="2">
        <f t="shared" ref="C20:H20" si="3">C12+C13</f>
        <v>555335101</v>
      </c>
      <c r="D20" s="2">
        <f t="shared" si="3"/>
        <v>527690474</v>
      </c>
      <c r="E20" s="2">
        <f t="shared" si="3"/>
        <v>544224378</v>
      </c>
      <c r="F20" s="2">
        <f t="shared" si="3"/>
        <v>820606158</v>
      </c>
      <c r="G20" s="2">
        <f t="shared" si="3"/>
        <v>1084081257</v>
      </c>
      <c r="H20" s="2">
        <f t="shared" si="3"/>
        <v>1340636667</v>
      </c>
    </row>
    <row r="21" spans="1:8" x14ac:dyDescent="0.25">
      <c r="A21" t="s">
        <v>17</v>
      </c>
      <c r="B21" s="3">
        <v>35163382</v>
      </c>
      <c r="C21" s="3">
        <v>27766755</v>
      </c>
      <c r="D21" s="3">
        <v>26384524</v>
      </c>
      <c r="E21" s="11">
        <v>27211220</v>
      </c>
      <c r="F21" s="11">
        <v>41030308</v>
      </c>
      <c r="G21" s="1">
        <v>56958437</v>
      </c>
      <c r="H21" s="1">
        <v>65702515</v>
      </c>
    </row>
    <row r="22" spans="1:8" x14ac:dyDescent="0.25">
      <c r="A22" s="26" t="s">
        <v>69</v>
      </c>
      <c r="B22" s="2">
        <f>B20-B21</f>
        <v>668104262</v>
      </c>
      <c r="C22" s="2">
        <f t="shared" ref="C22:H22" si="4">C20-C21</f>
        <v>527568346</v>
      </c>
      <c r="D22" s="2">
        <f t="shared" si="4"/>
        <v>501305950</v>
      </c>
      <c r="E22" s="2">
        <f t="shared" si="4"/>
        <v>517013158</v>
      </c>
      <c r="F22" s="2">
        <f t="shared" si="4"/>
        <v>779575850</v>
      </c>
      <c r="G22" s="2">
        <f t="shared" si="4"/>
        <v>1027122820</v>
      </c>
      <c r="H22" s="2">
        <f t="shared" si="4"/>
        <v>1274934152</v>
      </c>
    </row>
    <row r="23" spans="1:8" x14ac:dyDescent="0.25">
      <c r="A23" s="21"/>
      <c r="B23" s="2"/>
      <c r="C23" s="2"/>
      <c r="D23" s="2"/>
      <c r="E23" s="2"/>
      <c r="F23" s="2"/>
      <c r="G23" s="2"/>
    </row>
    <row r="24" spans="1:8" x14ac:dyDescent="0.25">
      <c r="A24" s="23" t="s">
        <v>70</v>
      </c>
      <c r="B24" s="10">
        <v>-177730804</v>
      </c>
      <c r="C24" s="10">
        <v>-145439207</v>
      </c>
      <c r="D24" s="10">
        <v>-138962647</v>
      </c>
      <c r="E24" s="10">
        <v>-148429201</v>
      </c>
      <c r="F24" s="2">
        <v>-233253651</v>
      </c>
      <c r="G24" s="2">
        <v>-280975762</v>
      </c>
      <c r="H24" s="2">
        <v>-354035183</v>
      </c>
    </row>
    <row r="25" spans="1:8" x14ac:dyDescent="0.25">
      <c r="A25" s="26" t="s">
        <v>71</v>
      </c>
      <c r="B25" s="12">
        <f t="shared" ref="B25:H25" si="5">B22+B24</f>
        <v>490373458</v>
      </c>
      <c r="C25" s="12">
        <f t="shared" si="5"/>
        <v>382129139</v>
      </c>
      <c r="D25" s="12">
        <f t="shared" si="5"/>
        <v>362343303</v>
      </c>
      <c r="E25" s="12">
        <f t="shared" si="5"/>
        <v>368583957</v>
      </c>
      <c r="F25" s="12">
        <f t="shared" si="5"/>
        <v>546322199</v>
      </c>
      <c r="G25" s="12">
        <f t="shared" si="5"/>
        <v>746147058</v>
      </c>
      <c r="H25" s="12">
        <f t="shared" si="5"/>
        <v>920898969</v>
      </c>
    </row>
    <row r="26" spans="1:8" x14ac:dyDescent="0.25">
      <c r="A26" s="28"/>
      <c r="B26" s="10"/>
      <c r="C26" s="10"/>
      <c r="D26" s="10"/>
      <c r="E26" s="10"/>
      <c r="F26" s="10"/>
      <c r="G26" s="10"/>
    </row>
    <row r="27" spans="1:8" s="7" customFormat="1" x14ac:dyDescent="0.25">
      <c r="A27" s="26" t="s">
        <v>72</v>
      </c>
      <c r="B27" s="14">
        <f>B25/('1'!B41/10)</f>
        <v>12.487997936210991</v>
      </c>
      <c r="C27" s="14">
        <f>C25/('1'!C41/10)</f>
        <v>7.7851324476833055</v>
      </c>
      <c r="D27" s="14">
        <f>D25/('1'!D41/10)</f>
        <v>5.9056279188761165</v>
      </c>
      <c r="E27" s="14">
        <f>E25/('1'!E41/10)</f>
        <v>4.8058726538780991</v>
      </c>
      <c r="F27" s="14">
        <f>F25/('1'!F41/10)</f>
        <v>7.1233564741957807</v>
      </c>
      <c r="G27" s="14">
        <f>G25/('1'!G41/10)</f>
        <v>9.7288220871040139</v>
      </c>
      <c r="H27" s="14">
        <f>H25/('1'!H41/10)</f>
        <v>12.007367895563711</v>
      </c>
    </row>
    <row r="28" spans="1:8" x14ac:dyDescent="0.25">
      <c r="A28" s="27" t="s">
        <v>73</v>
      </c>
      <c r="B28" s="1">
        <f>'1'!B41/10</f>
        <v>39267580</v>
      </c>
      <c r="C28" s="1">
        <f>'1'!C41/10</f>
        <v>49084475</v>
      </c>
      <c r="D28" s="1">
        <f>'1'!D41/10</f>
        <v>61355593</v>
      </c>
      <c r="E28" s="1">
        <f>'1'!E41/10</f>
        <v>76694491</v>
      </c>
      <c r="F28" s="1">
        <f>'1'!F41/10</f>
        <v>76694491</v>
      </c>
      <c r="G28" s="1">
        <f>'1'!G41/10</f>
        <v>76694491</v>
      </c>
      <c r="H28" s="1">
        <f>'1'!H41/10</f>
        <v>76694491</v>
      </c>
    </row>
    <row r="51" spans="1:2" x14ac:dyDescent="0.25">
      <c r="A51" s="13"/>
      <c r="B51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C35" sqref="C35"/>
    </sheetView>
  </sheetViews>
  <sheetFormatPr defaultRowHeight="15" x14ac:dyDescent="0.25"/>
  <cols>
    <col min="1" max="1" width="37.5703125" style="1" customWidth="1"/>
    <col min="2" max="6" width="15" style="1" bestFit="1" customWidth="1"/>
    <col min="7" max="8" width="16" style="1" bestFit="1" customWidth="1"/>
    <col min="9" max="16384" width="9.140625" style="1"/>
  </cols>
  <sheetData>
    <row r="1" spans="1:8" x14ac:dyDescent="0.25">
      <c r="A1" s="21" t="s">
        <v>57</v>
      </c>
      <c r="B1"/>
      <c r="C1"/>
      <c r="D1"/>
      <c r="E1"/>
      <c r="F1"/>
      <c r="G1"/>
    </row>
    <row r="2" spans="1:8" x14ac:dyDescent="0.25">
      <c r="A2" s="21" t="s">
        <v>75</v>
      </c>
      <c r="B2"/>
      <c r="C2"/>
      <c r="D2"/>
      <c r="E2"/>
      <c r="F2"/>
      <c r="G2"/>
    </row>
    <row r="3" spans="1:8" x14ac:dyDescent="0.25">
      <c r="A3" t="s">
        <v>55</v>
      </c>
      <c r="B3"/>
      <c r="C3"/>
      <c r="D3"/>
      <c r="E3"/>
      <c r="F3"/>
      <c r="G3"/>
    </row>
    <row r="4" spans="1:8" s="5" customFormat="1" x14ac:dyDescent="0.25">
      <c r="A4"/>
      <c r="B4" s="28">
        <v>2012</v>
      </c>
      <c r="C4" s="28">
        <v>2013</v>
      </c>
      <c r="D4" s="28">
        <v>2014</v>
      </c>
      <c r="E4" s="28">
        <v>2015</v>
      </c>
      <c r="F4" s="28">
        <v>2016</v>
      </c>
      <c r="G4" s="28">
        <v>2017</v>
      </c>
      <c r="H4" s="28">
        <v>2018</v>
      </c>
    </row>
    <row r="5" spans="1:8" x14ac:dyDescent="0.25">
      <c r="A5" s="26" t="s">
        <v>76</v>
      </c>
    </row>
    <row r="6" spans="1:8" x14ac:dyDescent="0.25">
      <c r="A6" s="1" t="s">
        <v>31</v>
      </c>
      <c r="B6" s="1">
        <v>6415353566</v>
      </c>
      <c r="C6" s="1">
        <v>6604719248</v>
      </c>
      <c r="D6" s="1">
        <v>8358549806</v>
      </c>
      <c r="E6" s="1">
        <v>6838469275</v>
      </c>
      <c r="F6" s="1">
        <v>8655259850</v>
      </c>
      <c r="G6" s="1">
        <v>10926666976</v>
      </c>
      <c r="H6" s="1">
        <v>15225152372</v>
      </c>
    </row>
    <row r="7" spans="1:8" x14ac:dyDescent="0.25">
      <c r="A7" s="3" t="s">
        <v>13</v>
      </c>
      <c r="B7" s="1">
        <v>-6873579833</v>
      </c>
      <c r="C7" s="1">
        <v>-4820718413</v>
      </c>
      <c r="D7" s="1">
        <v>-7085699351</v>
      </c>
      <c r="E7" s="1">
        <v>-5746635124</v>
      </c>
      <c r="F7" s="1">
        <v>-9001520854</v>
      </c>
      <c r="G7" s="1">
        <v>-10279047968</v>
      </c>
      <c r="H7" s="1">
        <v>-14883258933</v>
      </c>
    </row>
    <row r="8" spans="1:8" x14ac:dyDescent="0.25">
      <c r="A8" s="3" t="s">
        <v>32</v>
      </c>
      <c r="B8" s="1">
        <v>-61407379</v>
      </c>
      <c r="C8" s="1">
        <v>-43482244</v>
      </c>
      <c r="D8" s="1">
        <v>-70778327</v>
      </c>
      <c r="E8" s="1">
        <v>-159438908</v>
      </c>
      <c r="F8" s="1">
        <v>-84247953</v>
      </c>
      <c r="G8" s="1">
        <v>-157161309</v>
      </c>
      <c r="H8" s="1">
        <v>-321027197</v>
      </c>
    </row>
    <row r="9" spans="1:8" x14ac:dyDescent="0.25">
      <c r="A9" s="3" t="s">
        <v>33</v>
      </c>
      <c r="B9" s="1">
        <v>-27721140</v>
      </c>
      <c r="C9" s="1">
        <v>-35163382</v>
      </c>
      <c r="D9" s="1">
        <v>-27766755</v>
      </c>
      <c r="E9" s="1">
        <v>-26384524</v>
      </c>
      <c r="F9" s="1">
        <v>-27211220</v>
      </c>
      <c r="G9" s="1">
        <v>-41030308</v>
      </c>
      <c r="H9" s="1">
        <v>-63546177</v>
      </c>
    </row>
    <row r="10" spans="1:8" x14ac:dyDescent="0.25">
      <c r="A10" s="3" t="s">
        <v>34</v>
      </c>
      <c r="B10" s="1">
        <v>-196055415</v>
      </c>
      <c r="C10" s="1">
        <v>-157231073</v>
      </c>
      <c r="D10" s="1">
        <v>-188619596</v>
      </c>
      <c r="E10" s="1">
        <v>-135422876</v>
      </c>
      <c r="F10" s="1">
        <v>-216078786</v>
      </c>
      <c r="G10" s="1">
        <v>-210365735</v>
      </c>
      <c r="H10" s="1">
        <v>-422084817</v>
      </c>
    </row>
    <row r="11" spans="1:8" ht="15.75" x14ac:dyDescent="0.25">
      <c r="A11" s="29"/>
      <c r="B11" s="15">
        <f>SUM(B6:B10)</f>
        <v>-743410201</v>
      </c>
      <c r="C11" s="15">
        <f t="shared" ref="C11:H11" si="0">SUM(C6:C10)</f>
        <v>1548124136</v>
      </c>
      <c r="D11" s="15">
        <f t="shared" si="0"/>
        <v>985685777</v>
      </c>
      <c r="E11" s="15">
        <f t="shared" si="0"/>
        <v>770587843</v>
      </c>
      <c r="F11" s="15">
        <f t="shared" si="0"/>
        <v>-673798963</v>
      </c>
      <c r="G11" s="15">
        <f t="shared" si="0"/>
        <v>239061656</v>
      </c>
      <c r="H11" s="15">
        <f t="shared" si="0"/>
        <v>-464764752</v>
      </c>
    </row>
    <row r="12" spans="1:8" ht="15.75" x14ac:dyDescent="0.25">
      <c r="A12" s="29"/>
    </row>
    <row r="13" spans="1:8" x14ac:dyDescent="0.25">
      <c r="A13" s="26" t="s">
        <v>77</v>
      </c>
    </row>
    <row r="14" spans="1:8" x14ac:dyDescent="0.25">
      <c r="A14" s="17" t="s">
        <v>8</v>
      </c>
      <c r="B14" s="1">
        <v>-93699250</v>
      </c>
      <c r="C14" s="1">
        <v>-88834964</v>
      </c>
      <c r="D14" s="1">
        <v>-119317266</v>
      </c>
      <c r="E14" s="1">
        <v>-40863852</v>
      </c>
      <c r="F14" s="1">
        <v>-108292864</v>
      </c>
      <c r="G14" s="1">
        <v>-151242639</v>
      </c>
      <c r="H14" s="1">
        <v>-107203261</v>
      </c>
    </row>
    <row r="15" spans="1:8" x14ac:dyDescent="0.25">
      <c r="A15" s="17" t="s">
        <v>35</v>
      </c>
      <c r="B15" s="1">
        <v>-9630000</v>
      </c>
      <c r="C15" s="1">
        <v>-692000000</v>
      </c>
      <c r="D15" s="1">
        <v>700000000</v>
      </c>
      <c r="E15" s="1">
        <v>0</v>
      </c>
      <c r="F15" s="1">
        <v>0</v>
      </c>
      <c r="G15" s="1">
        <v>-1000000</v>
      </c>
    </row>
    <row r="16" spans="1:8" x14ac:dyDescent="0.25">
      <c r="A16" s="17" t="s">
        <v>39</v>
      </c>
      <c r="B16" s="1">
        <v>0</v>
      </c>
      <c r="C16" s="1">
        <v>0</v>
      </c>
      <c r="D16" s="1">
        <v>-5027100</v>
      </c>
      <c r="E16" s="1">
        <v>-168683108</v>
      </c>
      <c r="F16" s="1">
        <v>-131476700</v>
      </c>
    </row>
    <row r="17" spans="1:8" x14ac:dyDescent="0.25">
      <c r="A17" s="17" t="s">
        <v>36</v>
      </c>
      <c r="B17" s="1">
        <v>456945</v>
      </c>
      <c r="C17" s="1">
        <v>3141496</v>
      </c>
      <c r="D17" s="1">
        <v>1427952</v>
      </c>
      <c r="E17" s="1">
        <v>1427953</v>
      </c>
      <c r="F17" s="1">
        <v>1427952</v>
      </c>
      <c r="G17" s="1">
        <v>1427952</v>
      </c>
      <c r="H17" s="1">
        <v>1427953</v>
      </c>
    </row>
    <row r="18" spans="1:8" x14ac:dyDescent="0.25">
      <c r="A18" s="17" t="s">
        <v>37</v>
      </c>
      <c r="B18" s="1">
        <v>4567851</v>
      </c>
      <c r="C18" s="1">
        <v>2757400</v>
      </c>
      <c r="D18" s="1">
        <v>21985140</v>
      </c>
      <c r="E18" s="1">
        <v>4318598</v>
      </c>
      <c r="F18" s="1">
        <v>5653945</v>
      </c>
      <c r="G18" s="1">
        <v>3419692</v>
      </c>
      <c r="H18" s="1">
        <v>2014152</v>
      </c>
    </row>
    <row r="19" spans="1:8" x14ac:dyDescent="0.25">
      <c r="A19" s="28"/>
      <c r="B19" s="15">
        <f>SUM(B14:B18)</f>
        <v>-98304454</v>
      </c>
      <c r="C19" s="15">
        <f t="shared" ref="C19" si="1">SUM(C14:C18)</f>
        <v>-774936068</v>
      </c>
      <c r="D19" s="15">
        <f t="shared" ref="D19" si="2">SUM(D14:D18)</f>
        <v>599068726</v>
      </c>
      <c r="E19" s="15">
        <f t="shared" ref="E19" si="3">SUM(E14:E18)</f>
        <v>-203800409</v>
      </c>
      <c r="F19" s="15">
        <f t="shared" ref="F19" si="4">SUM(F14:F18)</f>
        <v>-232687667</v>
      </c>
      <c r="G19" s="15">
        <f t="shared" ref="G19:H19" si="5">SUM(G14:G18)</f>
        <v>-147394995</v>
      </c>
      <c r="H19" s="15">
        <f t="shared" si="5"/>
        <v>-103761156</v>
      </c>
    </row>
    <row r="20" spans="1:8" x14ac:dyDescent="0.25">
      <c r="A20"/>
    </row>
    <row r="21" spans="1:8" x14ac:dyDescent="0.25">
      <c r="A21" s="26" t="s">
        <v>78</v>
      </c>
    </row>
    <row r="22" spans="1:8" x14ac:dyDescent="0.25">
      <c r="A22" s="3" t="s">
        <v>20</v>
      </c>
      <c r="B22" s="3">
        <v>467010127</v>
      </c>
      <c r="C22" s="3">
        <v>-468648531</v>
      </c>
      <c r="D22" s="3">
        <v>192878396</v>
      </c>
      <c r="E22" s="3">
        <v>0</v>
      </c>
      <c r="F22" s="3">
        <v>0</v>
      </c>
      <c r="G22" s="3"/>
      <c r="H22" s="1">
        <v>45872825</v>
      </c>
    </row>
    <row r="23" spans="1:8" x14ac:dyDescent="0.25">
      <c r="A23" s="3" t="s">
        <v>21</v>
      </c>
      <c r="B23" s="3">
        <v>-243947867</v>
      </c>
      <c r="C23" s="3">
        <v>-232060372</v>
      </c>
      <c r="D23" s="3">
        <v>-1792780274</v>
      </c>
      <c r="E23" s="3">
        <v>-415914327</v>
      </c>
      <c r="F23" s="3">
        <v>-157078684</v>
      </c>
      <c r="G23" s="3">
        <v>-436133800</v>
      </c>
      <c r="H23" s="1">
        <v>-627373112</v>
      </c>
    </row>
    <row r="24" spans="1:8" x14ac:dyDescent="0.25">
      <c r="A24" s="28"/>
      <c r="B24" s="16">
        <f>SUM(B22:B23)</f>
        <v>223062260</v>
      </c>
      <c r="C24" s="16">
        <f t="shared" ref="C24:H24" si="6">SUM(C22:C23)</f>
        <v>-700708903</v>
      </c>
      <c r="D24" s="16">
        <f t="shared" si="6"/>
        <v>-1599901878</v>
      </c>
      <c r="E24" s="16">
        <f t="shared" si="6"/>
        <v>-415914327</v>
      </c>
      <c r="F24" s="16">
        <f t="shared" si="6"/>
        <v>-157078684</v>
      </c>
      <c r="G24" s="16">
        <f t="shared" si="6"/>
        <v>-436133800</v>
      </c>
      <c r="H24" s="16">
        <f t="shared" si="6"/>
        <v>-581500287</v>
      </c>
    </row>
    <row r="25" spans="1:8" x14ac:dyDescent="0.25">
      <c r="A25"/>
    </row>
    <row r="26" spans="1:8" x14ac:dyDescent="0.25">
      <c r="A26" s="28" t="s">
        <v>79</v>
      </c>
      <c r="B26" s="2">
        <f>SUM(B11,B19,B24)</f>
        <v>-618652395</v>
      </c>
      <c r="C26" s="2">
        <f t="shared" ref="C26:H26" si="7">SUM(C11,C19,C24)</f>
        <v>72479165</v>
      </c>
      <c r="D26" s="2">
        <f t="shared" si="7"/>
        <v>-15147375</v>
      </c>
      <c r="E26" s="2">
        <f t="shared" si="7"/>
        <v>150873107</v>
      </c>
      <c r="F26" s="2">
        <f t="shared" si="7"/>
        <v>-1063565314</v>
      </c>
      <c r="G26" s="2">
        <f t="shared" si="7"/>
        <v>-344467139</v>
      </c>
      <c r="H26" s="2">
        <f t="shared" si="7"/>
        <v>-1150026195</v>
      </c>
    </row>
    <row r="27" spans="1:8" x14ac:dyDescent="0.25">
      <c r="A27" s="27" t="s">
        <v>80</v>
      </c>
      <c r="B27" s="1">
        <v>713989139</v>
      </c>
      <c r="C27" s="1">
        <v>95336744</v>
      </c>
      <c r="D27" s="1">
        <v>167815909</v>
      </c>
      <c r="E27" s="3">
        <v>-65756986</v>
      </c>
      <c r="F27" s="1">
        <v>85116121</v>
      </c>
      <c r="G27" s="1">
        <v>-978449193</v>
      </c>
      <c r="H27" s="1">
        <v>-1384105201</v>
      </c>
    </row>
    <row r="28" spans="1:8" x14ac:dyDescent="0.25">
      <c r="A28" s="26" t="s">
        <v>49</v>
      </c>
      <c r="E28" s="3"/>
      <c r="G28" s="1">
        <v>-61188869</v>
      </c>
    </row>
    <row r="29" spans="1:8" x14ac:dyDescent="0.25">
      <c r="A29" s="26" t="s">
        <v>81</v>
      </c>
      <c r="B29" s="2">
        <f>SUM(B26:B27)</f>
        <v>95336744</v>
      </c>
      <c r="C29" s="2">
        <f t="shared" ref="C29:F29" si="8">SUM(C26:C27)</f>
        <v>167815909</v>
      </c>
      <c r="D29" s="2">
        <f t="shared" si="8"/>
        <v>152668534</v>
      </c>
      <c r="E29" s="2">
        <f t="shared" si="8"/>
        <v>85116121</v>
      </c>
      <c r="F29" s="2">
        <f t="shared" si="8"/>
        <v>-978449193</v>
      </c>
      <c r="G29" s="2">
        <f>SUM(G26:G28)</f>
        <v>-1384105201</v>
      </c>
      <c r="H29" s="2">
        <f>SUM(H26:H28)</f>
        <v>-2534131396</v>
      </c>
    </row>
    <row r="30" spans="1:8" x14ac:dyDescent="0.25">
      <c r="A30"/>
      <c r="B30" s="2"/>
      <c r="C30" s="2"/>
      <c r="D30" s="2"/>
      <c r="E30" s="2"/>
      <c r="F30" s="2"/>
      <c r="G30" s="2"/>
    </row>
    <row r="31" spans="1:8" s="7" customFormat="1" x14ac:dyDescent="0.25">
      <c r="A31" s="26" t="s">
        <v>82</v>
      </c>
      <c r="B31" s="6">
        <f>B11/('1'!B41/10)</f>
        <v>-18.931907721331438</v>
      </c>
      <c r="C31" s="6">
        <f>C11/('1'!C41/10)</f>
        <v>31.539995813340166</v>
      </c>
      <c r="D31" s="6">
        <f>D11/('1'!D41/10)</f>
        <v>16.065133247102672</v>
      </c>
      <c r="E31" s="6">
        <f>E11/('1'!E41/10)</f>
        <v>10.047499278663965</v>
      </c>
      <c r="F31" s="6">
        <f>F11/('1'!F41/10)</f>
        <v>-8.7854936412577533</v>
      </c>
      <c r="G31" s="6">
        <f>G11/('1'!G41/10)</f>
        <v>3.1170642491127558</v>
      </c>
      <c r="H31" s="6">
        <f>H11/('1'!H41/10)</f>
        <v>-6.0599496253257614</v>
      </c>
    </row>
    <row r="32" spans="1:8" x14ac:dyDescent="0.25">
      <c r="A32" s="26" t="s">
        <v>83</v>
      </c>
      <c r="B32" s="1">
        <f>'1'!B41/10</f>
        <v>39267580</v>
      </c>
      <c r="C32" s="1">
        <f>'1'!C41/10</f>
        <v>49084475</v>
      </c>
      <c r="D32" s="1">
        <f>'1'!D41/10</f>
        <v>61355593</v>
      </c>
      <c r="E32" s="1">
        <f>'1'!E41/10</f>
        <v>76694491</v>
      </c>
      <c r="F32" s="1">
        <f>'1'!F41/10</f>
        <v>76694491</v>
      </c>
      <c r="G32" s="1">
        <f>'1'!G41/10</f>
        <v>76694491</v>
      </c>
      <c r="H32" s="1">
        <f>'1'!H41/10</f>
        <v>76694491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5" sqref="K5"/>
    </sheetView>
  </sheetViews>
  <sheetFormatPr defaultRowHeight="15" x14ac:dyDescent="0.25"/>
  <cols>
    <col min="1" max="1" width="16.5703125" bestFit="1" customWidth="1"/>
  </cols>
  <sheetData>
    <row r="1" spans="1:8" s="1" customFormat="1" x14ac:dyDescent="0.25">
      <c r="A1" s="21" t="s">
        <v>57</v>
      </c>
      <c r="B1"/>
      <c r="C1"/>
      <c r="D1"/>
      <c r="E1"/>
      <c r="F1"/>
      <c r="G1"/>
    </row>
    <row r="2" spans="1:8" s="1" customFormat="1" x14ac:dyDescent="0.25">
      <c r="A2" s="21" t="s">
        <v>54</v>
      </c>
      <c r="B2"/>
      <c r="C2"/>
      <c r="D2"/>
      <c r="E2"/>
      <c r="F2"/>
      <c r="G2"/>
    </row>
    <row r="3" spans="1:8" s="1" customFormat="1" x14ac:dyDescent="0.25">
      <c r="A3" t="s">
        <v>55</v>
      </c>
      <c r="B3"/>
      <c r="C3"/>
      <c r="D3"/>
      <c r="E3"/>
      <c r="F3"/>
      <c r="G3"/>
    </row>
    <row r="4" spans="1:8" s="5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84</v>
      </c>
      <c r="B5" s="18">
        <f>'2'!B25/'1'!B22</f>
        <v>0.10923300274780423</v>
      </c>
      <c r="C5" s="18">
        <f>'2'!C25/'1'!C22</f>
        <v>9.020526705286637E-2</v>
      </c>
      <c r="D5" s="18">
        <f>'2'!D25/'1'!D22</f>
        <v>9.4825568569661595E-2</v>
      </c>
      <c r="E5" s="18">
        <f>'2'!E25/'1'!E22</f>
        <v>0.10090148339849236</v>
      </c>
      <c r="F5" s="18">
        <f>'2'!F25/'1'!F22</f>
        <v>9.5843998988601464E-2</v>
      </c>
      <c r="G5" s="18">
        <f>'2'!G25/'1'!G22</f>
        <v>0.10551341460963895</v>
      </c>
      <c r="H5" s="18">
        <f>'2'!H25/'1'!H22</f>
        <v>0.10851195283399401</v>
      </c>
    </row>
    <row r="6" spans="1:8" x14ac:dyDescent="0.25">
      <c r="A6" t="s">
        <v>85</v>
      </c>
      <c r="B6" s="18">
        <f>'2'!B25/'1'!B40</f>
        <v>0.19309167648142816</v>
      </c>
      <c r="C6" s="18">
        <f>'2'!C25/'1'!C40</f>
        <v>0.14514196179522687</v>
      </c>
      <c r="D6" s="18">
        <f>'2'!D25/'1'!D40</f>
        <v>0.23726726277127497</v>
      </c>
      <c r="E6" s="18">
        <f>'2'!E25/'1'!E40</f>
        <v>0.26005464769124526</v>
      </c>
      <c r="F6" s="18">
        <f>'2'!F25/'1'!F40</f>
        <v>0.28059251841406802</v>
      </c>
      <c r="G6" s="18">
        <f>'2'!G25/'1'!G40</f>
        <v>0.34539578216709466</v>
      </c>
      <c r="H6" s="18">
        <f>'2'!H25/'1'!H40</f>
        <v>0.39847469557236931</v>
      </c>
    </row>
    <row r="7" spans="1:8" x14ac:dyDescent="0.25">
      <c r="A7" t="s">
        <v>50</v>
      </c>
      <c r="B7" s="20">
        <f>'1'!B28/'1'!B40</f>
        <v>0</v>
      </c>
      <c r="C7" s="20">
        <f>'1'!C28/'1'!C40</f>
        <v>0</v>
      </c>
      <c r="D7" s="20">
        <f>'1'!D28/'1'!D40</f>
        <v>0</v>
      </c>
      <c r="E7" s="20">
        <f>'1'!E28/'1'!E40</f>
        <v>0</v>
      </c>
      <c r="F7" s="20">
        <f>'1'!F28/'1'!F40</f>
        <v>0</v>
      </c>
      <c r="G7" s="20">
        <f>'1'!G28/'1'!G40</f>
        <v>0</v>
      </c>
      <c r="H7" s="20">
        <f>'1'!H28/'1'!H40</f>
        <v>1.607530026248586E-2</v>
      </c>
    </row>
    <row r="8" spans="1:8" x14ac:dyDescent="0.25">
      <c r="A8" t="s">
        <v>51</v>
      </c>
      <c r="B8" s="19">
        <f>'1'!B13/'1'!B32</f>
        <v>2.9900344298945121</v>
      </c>
      <c r="C8" s="19">
        <f>'1'!C13/'1'!C32</f>
        <v>4.4997057087392127</v>
      </c>
      <c r="D8" s="19">
        <f>'1'!D13/'1'!D32</f>
        <v>2.5928439231403546</v>
      </c>
      <c r="E8" s="19">
        <f>'1'!E13/'1'!E32</f>
        <v>2.896015035152069</v>
      </c>
      <c r="F8" s="19">
        <f>'1'!F13/'1'!F32</f>
        <v>1.771709916934423</v>
      </c>
      <c r="G8" s="19">
        <f>'1'!G13/'1'!G32</f>
        <v>1.5711287845791855</v>
      </c>
      <c r="H8" s="19">
        <f>'1'!H13/'1'!H32</f>
        <v>1.5218487251690476</v>
      </c>
    </row>
    <row r="9" spans="1:8" x14ac:dyDescent="0.25">
      <c r="A9" t="s">
        <v>52</v>
      </c>
      <c r="B9" s="18">
        <f>'2'!B25/'2'!B5</f>
        <v>7.5299241897992947E-2</v>
      </c>
      <c r="C9" s="18">
        <f>'2'!C25/'2'!C5</f>
        <v>5.948165163320325E-2</v>
      </c>
      <c r="D9" s="18">
        <f>'2'!D25/'2'!D5</f>
        <v>5.0760677115438683E-2</v>
      </c>
      <c r="E9" s="18">
        <f>'2'!E25/'2'!E5</f>
        <v>5.4574471501349475E-2</v>
      </c>
      <c r="F9" s="18">
        <f>'2'!F25/'2'!F5</f>
        <v>6.1772272728832726E-2</v>
      </c>
      <c r="G9" s="18">
        <f>'2'!G25/'2'!G5</f>
        <v>6.8035419027384317E-2</v>
      </c>
      <c r="H9" s="18">
        <f>'2'!H25/'2'!H5</f>
        <v>6.7649192955228796E-2</v>
      </c>
    </row>
    <row r="10" spans="1:8" x14ac:dyDescent="0.25">
      <c r="A10" t="s">
        <v>53</v>
      </c>
      <c r="B10" s="18">
        <f>'2'!B12/'2'!B5</f>
        <v>0.11704661464060064</v>
      </c>
      <c r="C10" s="18">
        <f>'2'!C12/'2'!C5</f>
        <v>9.1280484736583095E-2</v>
      </c>
      <c r="D10" s="18">
        <f>'2'!D12/'2'!D5</f>
        <v>8.4115204750511874E-2</v>
      </c>
      <c r="E10" s="18">
        <f>'2'!E12/'2'!E5</f>
        <v>8.2428980494286139E-2</v>
      </c>
      <c r="F10" s="18">
        <f>'2'!F12/'2'!F5</f>
        <v>0.1055625035721633</v>
      </c>
      <c r="G10" s="18">
        <f>'2'!G12/'2'!G5</f>
        <v>0.10545496013780602</v>
      </c>
      <c r="H10" s="18">
        <f>'2'!H12/'2'!H5</f>
        <v>0.11990013025953737</v>
      </c>
    </row>
    <row r="11" spans="1:8" x14ac:dyDescent="0.25">
      <c r="A11" t="s">
        <v>86</v>
      </c>
      <c r="B11" s="18">
        <f>'2'!B25/('1'!B40)</f>
        <v>0.19309167648142816</v>
      </c>
      <c r="C11" s="18">
        <f>'2'!C25/('1'!C40)</f>
        <v>0.14514196179522687</v>
      </c>
      <c r="D11" s="18">
        <f>'2'!D25/('1'!D40)</f>
        <v>0.23726726277127497</v>
      </c>
      <c r="E11" s="18">
        <f>'2'!E25/('1'!E40)</f>
        <v>0.26005464769124526</v>
      </c>
      <c r="F11" s="18">
        <f>'2'!F25/('1'!F40)</f>
        <v>0.28059251841406802</v>
      </c>
      <c r="G11" s="18">
        <f>'2'!G25/('1'!G40)</f>
        <v>0.34539578216709466</v>
      </c>
      <c r="H11" s="18">
        <f>'2'!H25/('1'!H40)</f>
        <v>0.39847469557236931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2020-04-11T14:45:04Z</dcterms:modified>
</cp:coreProperties>
</file>