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Miscelleneous\A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3" l="1"/>
  <c r="I15" i="3"/>
  <c r="I8" i="3"/>
  <c r="I31" i="3" s="1"/>
  <c r="I21" i="2"/>
  <c r="I9" i="2"/>
  <c r="I7" i="2"/>
  <c r="I55" i="1"/>
  <c r="I45" i="1"/>
  <c r="I54" i="1" s="1"/>
  <c r="I31" i="1"/>
  <c r="I26" i="1"/>
  <c r="I13" i="1"/>
  <c r="I6" i="1"/>
  <c r="I26" i="3" l="1"/>
  <c r="I28" i="3" s="1"/>
  <c r="I12" i="2"/>
  <c r="I43" i="1"/>
  <c r="I52" i="1" s="1"/>
  <c r="I22" i="1"/>
  <c r="C55" i="1"/>
  <c r="D55" i="1"/>
  <c r="E55" i="1"/>
  <c r="F55" i="1"/>
  <c r="G55" i="1"/>
  <c r="H55" i="1"/>
  <c r="B55" i="1"/>
  <c r="I17" i="2" l="1"/>
  <c r="I19" i="2" s="1"/>
  <c r="I25" i="2" s="1"/>
  <c r="I27" i="2" s="1"/>
  <c r="H24" i="3"/>
  <c r="H15" i="3"/>
  <c r="H8" i="3"/>
  <c r="H31" i="3" s="1"/>
  <c r="H21" i="2"/>
  <c r="H9" i="2"/>
  <c r="H12" i="2" s="1"/>
  <c r="H17" i="2" s="1"/>
  <c r="H19" i="2" s="1"/>
  <c r="H25" i="2" s="1"/>
  <c r="H27" i="2" s="1"/>
  <c r="H7" i="2"/>
  <c r="H31" i="1"/>
  <c r="H26" i="1"/>
  <c r="H43" i="1" s="1"/>
  <c r="H45" i="1"/>
  <c r="H54" i="1" s="1"/>
  <c r="H6" i="1"/>
  <c r="H13" i="1"/>
  <c r="H52" i="1" l="1"/>
  <c r="H26" i="3"/>
  <c r="H28" i="3" s="1"/>
  <c r="H22" i="1"/>
  <c r="H8" i="4"/>
  <c r="H12" i="4" l="1"/>
  <c r="H11" i="4"/>
  <c r="H10" i="4"/>
  <c r="H9" i="4"/>
  <c r="H7" i="4"/>
  <c r="H6" i="4"/>
  <c r="C7" i="2" l="1"/>
  <c r="D7" i="2"/>
  <c r="E7" i="2"/>
  <c r="F7" i="2"/>
  <c r="G7" i="2"/>
  <c r="B7" i="2"/>
  <c r="C6" i="1" l="1"/>
  <c r="D6" i="1"/>
  <c r="E6" i="1"/>
  <c r="F6" i="1"/>
  <c r="G6" i="1"/>
  <c r="B6" i="1"/>
  <c r="C9" i="2"/>
  <c r="C12" i="2" s="1"/>
  <c r="D9" i="2"/>
  <c r="D12" i="2" s="1"/>
  <c r="E9" i="2"/>
  <c r="E12" i="2" s="1"/>
  <c r="F9" i="2"/>
  <c r="F12" i="2" s="1"/>
  <c r="G9" i="2"/>
  <c r="G12" i="2" s="1"/>
  <c r="B9" i="2"/>
  <c r="B12" i="2" s="1"/>
  <c r="C26" i="1"/>
  <c r="D26" i="1"/>
  <c r="E26" i="1"/>
  <c r="F26" i="1"/>
  <c r="G26" i="1"/>
  <c r="B26" i="1"/>
  <c r="C13" i="1"/>
  <c r="D13" i="1"/>
  <c r="E13" i="1"/>
  <c r="F13" i="1"/>
  <c r="G13" i="1"/>
  <c r="B13" i="1"/>
  <c r="C17" i="2" l="1"/>
  <c r="C19" i="2" s="1"/>
  <c r="C11" i="4"/>
  <c r="G17" i="2"/>
  <c r="G19" i="2" s="1"/>
  <c r="G11" i="4"/>
  <c r="F17" i="2"/>
  <c r="F19" i="2" s="1"/>
  <c r="F11" i="4"/>
  <c r="E17" i="2"/>
  <c r="E19" i="2" s="1"/>
  <c r="E11" i="4"/>
  <c r="B17" i="2"/>
  <c r="B19" i="2" s="1"/>
  <c r="B11" i="4"/>
  <c r="D17" i="2"/>
  <c r="D19" i="2" s="1"/>
  <c r="D11" i="4"/>
  <c r="E24" i="3"/>
  <c r="E15" i="3"/>
  <c r="E8" i="3"/>
  <c r="E31" i="3" s="1"/>
  <c r="E21" i="2"/>
  <c r="E25" i="2" s="1"/>
  <c r="E31" i="1"/>
  <c r="E43" i="1" s="1"/>
  <c r="E45" i="1"/>
  <c r="E22" i="1"/>
  <c r="E27" i="2" l="1"/>
  <c r="E10" i="4"/>
  <c r="E6" i="4"/>
  <c r="E9" i="4"/>
  <c r="E54" i="1"/>
  <c r="E8" i="4"/>
  <c r="E12" i="4"/>
  <c r="E7" i="4"/>
  <c r="E52" i="1"/>
  <c r="E26" i="3"/>
  <c r="E28" i="3" s="1"/>
  <c r="F24" i="3"/>
  <c r="F15" i="3"/>
  <c r="F8" i="3"/>
  <c r="F31" i="3" s="1"/>
  <c r="F21" i="2"/>
  <c r="F25" i="2" s="1"/>
  <c r="F31" i="1"/>
  <c r="F45" i="1"/>
  <c r="F22" i="1"/>
  <c r="C24" i="3"/>
  <c r="D24" i="3"/>
  <c r="G24" i="3"/>
  <c r="B24" i="3"/>
  <c r="C15" i="3"/>
  <c r="D15" i="3"/>
  <c r="G15" i="3"/>
  <c r="B15" i="3"/>
  <c r="C8" i="3"/>
  <c r="C31" i="3" s="1"/>
  <c r="D8" i="3"/>
  <c r="D31" i="3" s="1"/>
  <c r="G8" i="3"/>
  <c r="B8" i="3"/>
  <c r="C21" i="2"/>
  <c r="C25" i="2" s="1"/>
  <c r="D21" i="2"/>
  <c r="D25" i="2" s="1"/>
  <c r="G21" i="2"/>
  <c r="G25" i="2" s="1"/>
  <c r="B21" i="2"/>
  <c r="B25" i="2" s="1"/>
  <c r="C31" i="1"/>
  <c r="C9" i="4" s="1"/>
  <c r="D31" i="1"/>
  <c r="G31" i="1"/>
  <c r="B31" i="1"/>
  <c r="B9" i="4" s="1"/>
  <c r="C45" i="1"/>
  <c r="D45" i="1"/>
  <c r="G45" i="1"/>
  <c r="B45" i="1"/>
  <c r="D22" i="1"/>
  <c r="G22" i="1"/>
  <c r="B22" i="1"/>
  <c r="B6" i="4" s="1"/>
  <c r="D6" i="4" l="1"/>
  <c r="G27" i="2"/>
  <c r="G10" i="4"/>
  <c r="G6" i="4"/>
  <c r="D27" i="2"/>
  <c r="D10" i="4"/>
  <c r="F27" i="2"/>
  <c r="F10" i="4"/>
  <c r="C27" i="2"/>
  <c r="C10" i="4"/>
  <c r="B27" i="2"/>
  <c r="B10" i="4"/>
  <c r="F6" i="4"/>
  <c r="D43" i="1"/>
  <c r="D9" i="4"/>
  <c r="F43" i="1"/>
  <c r="F52" i="1" s="1"/>
  <c r="F9" i="4"/>
  <c r="B54" i="1"/>
  <c r="B8" i="4"/>
  <c r="B12" i="4"/>
  <c r="B7" i="4"/>
  <c r="B43" i="1"/>
  <c r="G54" i="1"/>
  <c r="G8" i="4"/>
  <c r="G12" i="4"/>
  <c r="G7" i="4"/>
  <c r="C54" i="1"/>
  <c r="C8" i="4"/>
  <c r="C12" i="4"/>
  <c r="C7" i="4"/>
  <c r="D54" i="1"/>
  <c r="D8" i="4"/>
  <c r="D12" i="4"/>
  <c r="D7" i="4"/>
  <c r="G43" i="1"/>
  <c r="G52" i="1" s="1"/>
  <c r="G9" i="4"/>
  <c r="F54" i="1"/>
  <c r="F8" i="4"/>
  <c r="F12" i="4"/>
  <c r="F7" i="4"/>
  <c r="B26" i="3"/>
  <c r="B28" i="3" s="1"/>
  <c r="B31" i="3"/>
  <c r="G26" i="3"/>
  <c r="G28" i="3" s="1"/>
  <c r="G31" i="3"/>
  <c r="B52" i="1"/>
  <c r="C43" i="1"/>
  <c r="C52" i="1" s="1"/>
  <c r="C22" i="1"/>
  <c r="C6" i="4" s="1"/>
  <c r="F26" i="3"/>
  <c r="F28" i="3" s="1"/>
  <c r="D52" i="1"/>
  <c r="D26" i="3"/>
  <c r="D28" i="3" s="1"/>
  <c r="C26" i="3"/>
  <c r="C28" i="3" s="1"/>
</calcChain>
</file>

<file path=xl/sharedStrings.xml><?xml version="1.0" encoding="utf-8"?>
<sst xmlns="http://schemas.openxmlformats.org/spreadsheetml/2006/main" count="99" uniqueCount="93">
  <si>
    <t>Gross Profit</t>
  </si>
  <si>
    <t>Operating Profit</t>
  </si>
  <si>
    <t>Financial Expenses</t>
  </si>
  <si>
    <t>Advance, deposits &amp; prepayments</t>
  </si>
  <si>
    <t>Share capital</t>
  </si>
  <si>
    <t>Contribution to WPPF</t>
  </si>
  <si>
    <t>Accounts receivables</t>
  </si>
  <si>
    <t>Inventories</t>
  </si>
  <si>
    <t>Property, plant and equipment</t>
  </si>
  <si>
    <t>Deferred tax liability</t>
  </si>
  <si>
    <t>Non operating income</t>
  </si>
  <si>
    <t>Cash and Bank Balances</t>
  </si>
  <si>
    <t>Current tax</t>
  </si>
  <si>
    <t>Deferred tax</t>
  </si>
  <si>
    <t>Liability for expenses</t>
  </si>
  <si>
    <t>Cash received from sales and other income</t>
  </si>
  <si>
    <t>Acquisiton of property, plant and equipment</t>
  </si>
  <si>
    <t>SINOBANGLA INDUSTRIES LIMITED</t>
  </si>
  <si>
    <t>Capital work in progress</t>
  </si>
  <si>
    <t>Investment in unit-2</t>
  </si>
  <si>
    <t>Investment to dutch bangla pack ltd</t>
  </si>
  <si>
    <t>Bill receivables</t>
  </si>
  <si>
    <t>Inter transfer t Unit-2</t>
  </si>
  <si>
    <t>Share premium</t>
  </si>
  <si>
    <t>General reserve</t>
  </si>
  <si>
    <t>Reserve for revaluation of fixed asset</t>
  </si>
  <si>
    <t>Retained earnings</t>
  </si>
  <si>
    <t>Secured loan</t>
  </si>
  <si>
    <t>Investment form unit-1</t>
  </si>
  <si>
    <t>Short term loan -secured</t>
  </si>
  <si>
    <t>Sundry creditors</t>
  </si>
  <si>
    <t>Financial liabilities</t>
  </si>
  <si>
    <t>Advance against sales</t>
  </si>
  <si>
    <t>Inter transfer from unit-1</t>
  </si>
  <si>
    <t>Unclaimed dividend</t>
  </si>
  <si>
    <t>Provision for income tax</t>
  </si>
  <si>
    <t>Provision for WPPF</t>
  </si>
  <si>
    <t>Selling expenses</t>
  </si>
  <si>
    <t>Administrative expenses</t>
  </si>
  <si>
    <t>Cash payment to suppliers and employees and others</t>
  </si>
  <si>
    <t>Investment to Dutch bangla pack ltd</t>
  </si>
  <si>
    <t>Capital expenditure in progress</t>
  </si>
  <si>
    <t>Increase in secured loan and short term loan</t>
  </si>
  <si>
    <t>Interest paid</t>
  </si>
  <si>
    <t>Dividend paid</t>
  </si>
  <si>
    <t>Investment in FDR</t>
  </si>
  <si>
    <t>Financial expenses</t>
  </si>
  <si>
    <t>Investment on FDR</t>
  </si>
  <si>
    <t>Debt to Equity</t>
  </si>
  <si>
    <t>Current Ratio</t>
  </si>
  <si>
    <t>Operating Margin</t>
  </si>
  <si>
    <t>Trade Debtors</t>
  </si>
  <si>
    <t>Long term loan -current portion</t>
  </si>
  <si>
    <t>Decreased in Short term loan</t>
  </si>
  <si>
    <t>Balance Sheet</t>
  </si>
  <si>
    <t>As at year end</t>
  </si>
  <si>
    <t>Assets</t>
  </si>
  <si>
    <t>Non Current Assets</t>
  </si>
  <si>
    <t>Current Assets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</si>
  <si>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</si>
  <si>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</si>
  <si>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</si>
  <si>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</si>
  <si>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</si>
  <si>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</si>
  <si>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</si>
  <si>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</si>
  <si>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</si>
  <si>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</si>
  <si>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</si>
  <si>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</si>
  <si>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</si>
  <si>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</si>
  <si>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</si>
  <si>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</si>
  <si>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</si>
  <si>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</si>
  <si>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</si>
  <si>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</si>
  <si>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</si>
  <si>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</si>
  <si>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</si>
  <si>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</si>
  <si>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</si>
  <si>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</si>
  <si>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</si>
  <si>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</si>
  <si>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</si>
  <si>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</si>
  <si>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</si>
  <si>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</si>
  <si>
    <t>Exchange Gain/loss</t>
  </si>
  <si>
    <t>Decreased in Long  term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</si>
</sst>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1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Font="1"/>
    <xf numFmtId="0" fontId="0" fillId="0" borderId="0" xfId="0" applyBorder="1"/>
    <xf numFmtId="3" fontId="1" fillId="0" borderId="0" xfId="0" applyNumberFormat="1" applyFont="1" applyBorder="1"/>
    <xf numFmtId="0" fontId="1" fillId="0" borderId="0" xfId="0" applyFont="1" applyBorder="1"/>
    <xf numFmtId="2" fontId="1" fillId="0" borderId="0" xfId="0" applyNumberFormat="1" applyFont="1"/>
    <xf numFmtId="4" fontId="1" fillId="0" borderId="0" xfId="0" applyNumberFormat="1" applyFont="1"/>
    <xf numFmtId="0" fontId="0" fillId="0" borderId="0" xfId="0" applyAlignment="1">
      <alignment horizontal="center"/>
    </xf>
    <xf numFmtId="4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5" fontId="0" fillId="0" borderId="0" xfId="0" applyNumberFormat="1"/>
    <xf numFmtId="164" fontId="1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164" fontId="0" fillId="0" borderId="1" xfId="1" applyNumberFormat="1" applyFont="1" applyBorder="1"/>
    <xf numFmtId="164" fontId="1" fillId="0" borderId="0" xfId="1" applyNumberFormat="1" applyFont="1" applyBorder="1"/>
    <xf numFmtId="164" fontId="1" fillId="0" borderId="0" xfId="1" applyNumberFormat="1" applyFont="1" applyFill="1"/>
    <xf numFmtId="164" fontId="1" fillId="0" borderId="4" xfId="1" applyNumberFormat="1" applyFont="1" applyBorder="1"/>
    <xf numFmtId="164" fontId="0" fillId="0" borderId="0" xfId="1" applyNumberFormat="1" applyFont="1" applyBorder="1"/>
    <xf numFmtId="164" fontId="1" fillId="0" borderId="2" xfId="1" applyNumberFormat="1" applyFont="1" applyBorder="1"/>
    <xf numFmtId="164" fontId="3" fillId="0" borderId="4" xfId="1" applyNumberFormat="1" applyFont="1" applyBorder="1"/>
    <xf numFmtId="2" fontId="0" fillId="0" borderId="0" xfId="0" applyNumberFormat="1"/>
    <xf numFmtId="165" fontId="0" fillId="0" borderId="0" xfId="2" applyNumberFormat="1" applyFont="1"/>
    <xf numFmtId="10" fontId="0" fillId="0" borderId="0" xfId="2" applyNumberFormat="1" applyFont="1"/>
    <xf numFmtId="164" fontId="0" fillId="0" borderId="0" xfId="1" applyNumberFormat="1" applyFont="1" applyFill="1" applyBorder="1"/>
    <xf numFmtId="0" fontId="2" fillId="0" borderId="0" xfId="0" applyFont="1" applyFill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9"/>
  <sheetViews>
    <sheetView workbookViewId="0">
      <pane xSplit="1" ySplit="4" topLeftCell="D39" activePane="bottomRight" state="frozen"/>
      <selection pane="topRight" activeCell="B1" sqref="B1"/>
      <selection pane="bottomLeft" activeCell="A6" sqref="A6"/>
      <selection pane="bottomRight" activeCell="I55" sqref="I55"/>
    </sheetView>
  </sheetViews>
  <sheetFormatPr defaultRowHeight="15" x14ac:dyDescent="0.25"/>
  <cols>
    <col min="1" max="1" width="41.140625" bestFit="1" customWidth="1"/>
    <col min="2" max="2" width="14.42578125" customWidth="1"/>
    <col min="3" max="3" width="16.42578125" customWidth="1"/>
    <col min="4" max="5" width="15.5703125" customWidth="1"/>
    <col min="6" max="6" width="16.42578125" customWidth="1"/>
    <col min="7" max="8" width="14.28515625" bestFit="1" customWidth="1"/>
    <col min="9" max="9" width="19.28515625" customWidth="1"/>
  </cols>
  <sheetData>
    <row r="1" spans="1:9" ht="15.75" x14ac:dyDescent="0.25">
      <c r="A1" s="4" t="s">
        <v>17</v>
      </c>
    </row>
    <row r="2" spans="1:9" ht="15.75" x14ac:dyDescent="0.25">
      <c r="A2" s="4" t="s">
        <v>54</v>
      </c>
    </row>
    <row r="3" spans="1:9" ht="15.75" x14ac:dyDescent="0.25">
      <c r="A3" s="4" t="s">
        <v>55</v>
      </c>
    </row>
    <row r="4" spans="1:9" ht="15.75" x14ac:dyDescent="0.25">
      <c r="B4" s="4">
        <v>2012</v>
      </c>
      <c r="C4" s="32">
        <v>2013</v>
      </c>
      <c r="D4" s="4">
        <v>2014</v>
      </c>
      <c r="E4" s="4">
        <v>2015</v>
      </c>
      <c r="F4" s="4">
        <v>2016</v>
      </c>
      <c r="G4" s="4">
        <v>2017</v>
      </c>
      <c r="H4" s="4">
        <v>2018</v>
      </c>
      <c r="I4" s="4">
        <v>2019</v>
      </c>
    </row>
    <row r="5" spans="1:9" x14ac:dyDescent="0.25">
      <c r="A5" s="33" t="s">
        <v>56</v>
      </c>
    </row>
    <row r="6" spans="1:9" x14ac:dyDescent="0.25">
      <c r="A6" s="34" t="s">
        <v>57</v>
      </c>
      <c r="B6" s="18">
        <f>SUM(B7:B11)</f>
        <v>689486840</v>
      </c>
      <c r="C6" s="18">
        <f t="shared" ref="C6:I6" si="0">SUM(C7:C11)</f>
        <v>797136502</v>
      </c>
      <c r="D6" s="18">
        <f t="shared" si="0"/>
        <v>841385286</v>
      </c>
      <c r="E6" s="18">
        <f t="shared" si="0"/>
        <v>799874539</v>
      </c>
      <c r="F6" s="18">
        <f t="shared" si="0"/>
        <v>858737568</v>
      </c>
      <c r="G6" s="18">
        <f t="shared" si="0"/>
        <v>852802152</v>
      </c>
      <c r="H6" s="18">
        <f t="shared" si="0"/>
        <v>915701891</v>
      </c>
      <c r="I6" s="18">
        <f t="shared" si="0"/>
        <v>995957807</v>
      </c>
    </row>
    <row r="7" spans="1:9" x14ac:dyDescent="0.25">
      <c r="A7" t="s">
        <v>8</v>
      </c>
      <c r="B7" s="19">
        <v>480370771</v>
      </c>
      <c r="C7" s="19">
        <v>498273885</v>
      </c>
      <c r="D7" s="19">
        <v>532272773</v>
      </c>
      <c r="E7" s="19">
        <v>501197036</v>
      </c>
      <c r="F7" s="19">
        <v>576335065</v>
      </c>
      <c r="G7" s="19">
        <v>571698649</v>
      </c>
      <c r="H7" s="19">
        <v>627682394</v>
      </c>
      <c r="I7" s="19">
        <v>691668763</v>
      </c>
    </row>
    <row r="8" spans="1:9" x14ac:dyDescent="0.25">
      <c r="A8" t="s">
        <v>18</v>
      </c>
      <c r="B8" s="19">
        <v>7477537</v>
      </c>
      <c r="C8" s="19">
        <v>48991939</v>
      </c>
      <c r="D8" s="19">
        <v>17433157</v>
      </c>
      <c r="E8" s="19">
        <v>17574000</v>
      </c>
      <c r="F8" s="19">
        <v>1299000</v>
      </c>
      <c r="G8" s="19">
        <v>0</v>
      </c>
      <c r="H8" s="19">
        <v>6915994</v>
      </c>
      <c r="I8" s="19">
        <v>22424601</v>
      </c>
    </row>
    <row r="9" spans="1:9" x14ac:dyDescent="0.25">
      <c r="A9" t="s">
        <v>19</v>
      </c>
      <c r="B9" s="19">
        <v>167320655</v>
      </c>
      <c r="C9" s="19">
        <v>215552801</v>
      </c>
      <c r="D9" s="19">
        <v>245304181</v>
      </c>
      <c r="E9" s="19">
        <v>245304181</v>
      </c>
      <c r="F9" s="19">
        <v>245304181</v>
      </c>
      <c r="G9" s="19">
        <v>245304181</v>
      </c>
      <c r="H9" s="19">
        <v>245304181</v>
      </c>
      <c r="I9" s="19">
        <v>245304181</v>
      </c>
    </row>
    <row r="10" spans="1:9" x14ac:dyDescent="0.25">
      <c r="A10" t="s">
        <v>20</v>
      </c>
      <c r="B10" s="19">
        <v>34317877</v>
      </c>
      <c r="C10" s="19">
        <v>34317877</v>
      </c>
      <c r="D10" s="19">
        <v>34317877</v>
      </c>
      <c r="E10" s="19">
        <v>34317877</v>
      </c>
      <c r="F10" s="19">
        <v>34317877</v>
      </c>
      <c r="G10" s="19">
        <v>34317877</v>
      </c>
      <c r="H10" s="19">
        <v>34317877</v>
      </c>
      <c r="I10" s="19">
        <v>34317877</v>
      </c>
    </row>
    <row r="11" spans="1:9" x14ac:dyDescent="0.25">
      <c r="A11" t="s">
        <v>45</v>
      </c>
      <c r="B11" s="19">
        <v>0</v>
      </c>
      <c r="C11" s="19">
        <v>0</v>
      </c>
      <c r="D11" s="19">
        <v>12057298</v>
      </c>
      <c r="E11" s="19">
        <v>1481445</v>
      </c>
      <c r="F11" s="19">
        <v>1481445</v>
      </c>
      <c r="G11" s="19">
        <v>1481445</v>
      </c>
      <c r="H11" s="19">
        <v>1481445</v>
      </c>
      <c r="I11" s="19">
        <v>2242385</v>
      </c>
    </row>
    <row r="12" spans="1:9" x14ac:dyDescent="0.25">
      <c r="B12" s="19"/>
      <c r="C12" s="19"/>
      <c r="D12" s="19"/>
      <c r="E12" s="19"/>
      <c r="F12" s="19"/>
      <c r="G12" s="19"/>
    </row>
    <row r="13" spans="1:9" x14ac:dyDescent="0.25">
      <c r="A13" s="34" t="s">
        <v>58</v>
      </c>
      <c r="B13" s="18">
        <f>SUM(B14:B20)</f>
        <v>687214010</v>
      </c>
      <c r="C13" s="18">
        <f t="shared" ref="C13:I13" si="1">SUM(C14:C20)</f>
        <v>755132090</v>
      </c>
      <c r="D13" s="18">
        <f t="shared" si="1"/>
        <v>687335165</v>
      </c>
      <c r="E13" s="18">
        <f t="shared" si="1"/>
        <v>597402468</v>
      </c>
      <c r="F13" s="18">
        <f t="shared" si="1"/>
        <v>603467707</v>
      </c>
      <c r="G13" s="18">
        <f t="shared" si="1"/>
        <v>623380595</v>
      </c>
      <c r="H13" s="18">
        <f t="shared" si="1"/>
        <v>756689556</v>
      </c>
      <c r="I13" s="18">
        <f t="shared" si="1"/>
        <v>848842604</v>
      </c>
    </row>
    <row r="14" spans="1:9" x14ac:dyDescent="0.25">
      <c r="A14" s="6" t="s">
        <v>7</v>
      </c>
      <c r="B14" s="19">
        <v>164783219</v>
      </c>
      <c r="C14" s="19">
        <v>180511648</v>
      </c>
      <c r="D14" s="19">
        <v>163364773</v>
      </c>
      <c r="E14" s="19">
        <v>135867397</v>
      </c>
      <c r="F14" s="19">
        <v>146604167</v>
      </c>
      <c r="G14" s="19">
        <v>150498880</v>
      </c>
      <c r="H14" s="19">
        <v>238565019</v>
      </c>
      <c r="I14" s="19">
        <v>347045264</v>
      </c>
    </row>
    <row r="15" spans="1:9" x14ac:dyDescent="0.25">
      <c r="A15" s="6" t="s">
        <v>51</v>
      </c>
      <c r="B15" s="19"/>
      <c r="C15" s="19"/>
      <c r="D15" s="19"/>
      <c r="E15" s="19"/>
      <c r="F15" s="19"/>
      <c r="G15" s="19"/>
      <c r="H15" s="19">
        <v>170318763</v>
      </c>
      <c r="I15" s="19">
        <v>182608344</v>
      </c>
    </row>
    <row r="16" spans="1:9" x14ac:dyDescent="0.25">
      <c r="A16" s="6" t="s">
        <v>6</v>
      </c>
      <c r="B16" s="19">
        <v>114023779</v>
      </c>
      <c r="C16" s="19">
        <v>125365689</v>
      </c>
      <c r="D16" s="19">
        <v>177281817</v>
      </c>
      <c r="E16" s="19">
        <v>174889900</v>
      </c>
      <c r="F16" s="19">
        <v>194439753</v>
      </c>
      <c r="G16" s="19">
        <v>201084048</v>
      </c>
      <c r="H16" s="19">
        <v>60290754</v>
      </c>
      <c r="I16" s="19">
        <v>63106001</v>
      </c>
    </row>
    <row r="17" spans="1:9" x14ac:dyDescent="0.25">
      <c r="A17" s="6" t="s">
        <v>21</v>
      </c>
      <c r="B17" s="19">
        <v>44859063</v>
      </c>
      <c r="C17" s="19">
        <v>42233981</v>
      </c>
      <c r="D17" s="19">
        <v>43662107</v>
      </c>
      <c r="E17" s="19">
        <v>44349366</v>
      </c>
      <c r="F17" s="19">
        <v>52838377</v>
      </c>
      <c r="G17" s="19">
        <v>58515820</v>
      </c>
      <c r="H17" s="19">
        <v>0</v>
      </c>
      <c r="I17" s="19">
        <v>169651919</v>
      </c>
    </row>
    <row r="18" spans="1:9" x14ac:dyDescent="0.25">
      <c r="A18" s="6" t="s">
        <v>3</v>
      </c>
      <c r="B18" s="19">
        <v>103892176</v>
      </c>
      <c r="C18" s="19">
        <v>173146748</v>
      </c>
      <c r="D18" s="19">
        <v>199190300</v>
      </c>
      <c r="E18" s="19">
        <v>208660715</v>
      </c>
      <c r="F18" s="19">
        <v>148049249</v>
      </c>
      <c r="G18" s="19">
        <v>157606616</v>
      </c>
      <c r="H18" s="19">
        <v>169447314</v>
      </c>
    </row>
    <row r="19" spans="1:9" x14ac:dyDescent="0.25">
      <c r="A19" s="6" t="s">
        <v>22</v>
      </c>
      <c r="B19" s="19">
        <v>160739609</v>
      </c>
      <c r="C19" s="19">
        <v>223525270</v>
      </c>
      <c r="D19" s="19">
        <v>93864565</v>
      </c>
      <c r="E19" s="19">
        <v>23933840</v>
      </c>
      <c r="F19" s="19">
        <v>46632213</v>
      </c>
      <c r="G19" s="19">
        <v>43780511</v>
      </c>
      <c r="H19" s="19">
        <v>68856242</v>
      </c>
      <c r="I19" s="19">
        <v>73461368</v>
      </c>
    </row>
    <row r="20" spans="1:9" x14ac:dyDescent="0.25">
      <c r="A20" s="6" t="s">
        <v>11</v>
      </c>
      <c r="B20" s="19">
        <v>98916164</v>
      </c>
      <c r="C20" s="19">
        <v>10348754</v>
      </c>
      <c r="D20" s="19">
        <v>9971603</v>
      </c>
      <c r="E20" s="19">
        <v>9701250</v>
      </c>
      <c r="F20" s="19">
        <v>14903948</v>
      </c>
      <c r="G20" s="19">
        <v>11894720</v>
      </c>
      <c r="H20" s="19">
        <v>49211464</v>
      </c>
      <c r="I20" s="19">
        <v>12969708</v>
      </c>
    </row>
    <row r="21" spans="1:9" x14ac:dyDescent="0.25">
      <c r="B21" s="19"/>
      <c r="C21" s="19"/>
      <c r="D21" s="19"/>
      <c r="E21" s="19"/>
      <c r="F21" s="19"/>
      <c r="G21" s="19"/>
      <c r="I21" s="19"/>
    </row>
    <row r="22" spans="1:9" x14ac:dyDescent="0.25">
      <c r="A22" s="3"/>
      <c r="B22" s="18">
        <f t="shared" ref="B22:I22" si="2">SUM(B6,B13)</f>
        <v>1376700850</v>
      </c>
      <c r="C22" s="18">
        <f t="shared" si="2"/>
        <v>1552268592</v>
      </c>
      <c r="D22" s="18">
        <f t="shared" si="2"/>
        <v>1528720451</v>
      </c>
      <c r="E22" s="18">
        <f t="shared" si="2"/>
        <v>1397277007</v>
      </c>
      <c r="F22" s="18">
        <f t="shared" si="2"/>
        <v>1462205275</v>
      </c>
      <c r="G22" s="18">
        <f t="shared" si="2"/>
        <v>1476182747</v>
      </c>
      <c r="H22" s="18">
        <f t="shared" si="2"/>
        <v>1672391447</v>
      </c>
      <c r="I22" s="18">
        <f t="shared" si="2"/>
        <v>1844800411</v>
      </c>
    </row>
    <row r="23" spans="1:9" x14ac:dyDescent="0.25">
      <c r="B23" s="19"/>
      <c r="C23" s="19"/>
      <c r="D23" s="19"/>
      <c r="E23" s="19"/>
      <c r="F23" s="19"/>
      <c r="G23" s="19"/>
    </row>
    <row r="24" spans="1:9" ht="15.75" x14ac:dyDescent="0.25">
      <c r="A24" s="35" t="s">
        <v>59</v>
      </c>
      <c r="B24" s="19"/>
      <c r="C24" s="18"/>
      <c r="D24" s="18"/>
      <c r="E24" s="18"/>
      <c r="F24" s="18"/>
      <c r="G24" s="18"/>
    </row>
    <row r="25" spans="1:9" ht="15.75" x14ac:dyDescent="0.25">
      <c r="A25" s="36" t="s">
        <v>60</v>
      </c>
      <c r="B25" s="19"/>
      <c r="C25" s="19"/>
      <c r="D25" s="19"/>
      <c r="E25" s="19"/>
      <c r="F25" s="19"/>
      <c r="G25" s="19"/>
    </row>
    <row r="26" spans="1:9" x14ac:dyDescent="0.25">
      <c r="A26" s="34" t="s">
        <v>61</v>
      </c>
      <c r="B26" s="18">
        <f>SUM(B27:B29)</f>
        <v>274564362</v>
      </c>
      <c r="C26" s="18">
        <f t="shared" ref="C26:I26" si="3">SUM(C27:C29)</f>
        <v>288677514</v>
      </c>
      <c r="D26" s="18">
        <f t="shared" si="3"/>
        <v>358019545</v>
      </c>
      <c r="E26" s="18">
        <f t="shared" si="3"/>
        <v>352929380</v>
      </c>
      <c r="F26" s="18">
        <f t="shared" si="3"/>
        <v>417719486</v>
      </c>
      <c r="G26" s="18">
        <f t="shared" si="3"/>
        <v>391778968</v>
      </c>
      <c r="H26" s="18">
        <f t="shared" si="3"/>
        <v>420978449</v>
      </c>
      <c r="I26" s="18">
        <f t="shared" si="3"/>
        <v>439936724</v>
      </c>
    </row>
    <row r="27" spans="1:9" x14ac:dyDescent="0.25">
      <c r="A27" t="s">
        <v>28</v>
      </c>
      <c r="B27" s="19">
        <v>167320655</v>
      </c>
      <c r="C27" s="19">
        <v>215552801</v>
      </c>
      <c r="D27" s="19">
        <v>245304181</v>
      </c>
      <c r="E27" s="19">
        <v>245304181</v>
      </c>
      <c r="F27" s="19">
        <v>245304181</v>
      </c>
      <c r="G27" s="19">
        <v>245304181</v>
      </c>
      <c r="H27" s="19">
        <v>245304181</v>
      </c>
      <c r="I27" s="19">
        <v>245304181</v>
      </c>
    </row>
    <row r="28" spans="1:9" x14ac:dyDescent="0.25">
      <c r="A28" s="6" t="s">
        <v>9</v>
      </c>
      <c r="B28" s="19">
        <v>5229407</v>
      </c>
      <c r="C28" s="19">
        <v>-5330676</v>
      </c>
      <c r="D28" s="19">
        <v>2485978</v>
      </c>
      <c r="E28" s="19">
        <v>7760871</v>
      </c>
      <c r="F28" s="19">
        <v>8540481</v>
      </c>
      <c r="G28" s="19">
        <v>15078098</v>
      </c>
      <c r="H28" s="19">
        <v>22165367</v>
      </c>
      <c r="I28" s="19">
        <v>75233419</v>
      </c>
    </row>
    <row r="29" spans="1:9" x14ac:dyDescent="0.25">
      <c r="A29" s="6" t="s">
        <v>27</v>
      </c>
      <c r="B29" s="19">
        <v>102014300</v>
      </c>
      <c r="C29" s="19">
        <v>78455389</v>
      </c>
      <c r="D29" s="19">
        <v>110229386</v>
      </c>
      <c r="E29" s="19">
        <v>99864328</v>
      </c>
      <c r="F29" s="19">
        <v>163874824</v>
      </c>
      <c r="G29" s="19">
        <v>131396689</v>
      </c>
      <c r="H29" s="19">
        <v>153508901</v>
      </c>
      <c r="I29" s="19">
        <v>119399124</v>
      </c>
    </row>
    <row r="30" spans="1:9" x14ac:dyDescent="0.25">
      <c r="B30" s="19"/>
      <c r="C30" s="19"/>
      <c r="D30" s="19"/>
      <c r="E30" s="19"/>
      <c r="F30" s="19"/>
      <c r="G30" s="19"/>
    </row>
    <row r="31" spans="1:9" x14ac:dyDescent="0.25">
      <c r="A31" s="34" t="s">
        <v>62</v>
      </c>
      <c r="B31" s="18">
        <f>SUM(B32:B41)</f>
        <v>641986013</v>
      </c>
      <c r="C31" s="18">
        <f t="shared" ref="C31:I31" si="4">SUM(C32:C41)</f>
        <v>790757706</v>
      </c>
      <c r="D31" s="18">
        <f t="shared" si="4"/>
        <v>683970188</v>
      </c>
      <c r="E31" s="18">
        <f t="shared" si="4"/>
        <v>545835177</v>
      </c>
      <c r="F31" s="18">
        <f t="shared" si="4"/>
        <v>551791888</v>
      </c>
      <c r="G31" s="18">
        <f t="shared" si="4"/>
        <v>559955346</v>
      </c>
      <c r="H31" s="18">
        <f t="shared" si="4"/>
        <v>712837232</v>
      </c>
      <c r="I31" s="18">
        <f t="shared" si="4"/>
        <v>897333397</v>
      </c>
    </row>
    <row r="32" spans="1:9" x14ac:dyDescent="0.25">
      <c r="A32" s="6" t="s">
        <v>29</v>
      </c>
      <c r="B32" s="19">
        <v>265926040</v>
      </c>
      <c r="C32" s="19">
        <v>367975204</v>
      </c>
      <c r="D32" s="19">
        <v>32120464</v>
      </c>
      <c r="E32" s="19">
        <v>21326856</v>
      </c>
      <c r="F32" s="19">
        <v>33360781</v>
      </c>
      <c r="G32" s="19">
        <v>32550191</v>
      </c>
      <c r="H32" s="19">
        <v>169936107</v>
      </c>
      <c r="I32" s="19">
        <v>521478634</v>
      </c>
    </row>
    <row r="33" spans="1:9" x14ac:dyDescent="0.25">
      <c r="A33" s="6" t="s">
        <v>52</v>
      </c>
      <c r="B33" s="19"/>
      <c r="C33" s="19"/>
      <c r="D33" s="19"/>
      <c r="E33" s="19"/>
      <c r="F33" s="19"/>
      <c r="G33" s="19"/>
      <c r="H33" s="19">
        <v>43582244</v>
      </c>
      <c r="I33" s="19">
        <v>56049512</v>
      </c>
    </row>
    <row r="34" spans="1:9" x14ac:dyDescent="0.25">
      <c r="A34" s="6" t="s">
        <v>30</v>
      </c>
      <c r="B34" s="19">
        <v>172340992</v>
      </c>
      <c r="C34" s="19">
        <v>146119649</v>
      </c>
      <c r="D34" s="19">
        <v>307288442</v>
      </c>
      <c r="E34" s="19">
        <v>176702925</v>
      </c>
      <c r="F34" s="19">
        <v>203489423</v>
      </c>
      <c r="G34" s="19">
        <v>199630269</v>
      </c>
      <c r="H34" s="19">
        <v>311406950</v>
      </c>
      <c r="I34" s="19">
        <v>98940493</v>
      </c>
    </row>
    <row r="35" spans="1:9" x14ac:dyDescent="0.25">
      <c r="A35" s="6" t="s">
        <v>14</v>
      </c>
      <c r="B35" s="19">
        <v>8666735</v>
      </c>
      <c r="C35" s="19">
        <v>14458195</v>
      </c>
      <c r="D35" s="19">
        <v>147377334</v>
      </c>
      <c r="E35" s="19">
        <v>209294248</v>
      </c>
      <c r="F35" s="19">
        <v>167680203</v>
      </c>
      <c r="G35" s="19">
        <v>181155551</v>
      </c>
      <c r="H35" s="19">
        <v>28781883</v>
      </c>
      <c r="I35" s="19">
        <v>28923780</v>
      </c>
    </row>
    <row r="36" spans="1:9" x14ac:dyDescent="0.25">
      <c r="A36" s="6" t="s">
        <v>31</v>
      </c>
      <c r="B36" s="19">
        <v>2064747</v>
      </c>
      <c r="C36" s="19">
        <v>2963954</v>
      </c>
      <c r="D36" s="19">
        <v>28128473</v>
      </c>
      <c r="E36" s="19">
        <v>29174767</v>
      </c>
      <c r="F36" s="19">
        <v>28539416</v>
      </c>
      <c r="G36" s="19">
        <v>27780390</v>
      </c>
      <c r="H36" s="19">
        <v>504311</v>
      </c>
      <c r="I36" s="19"/>
    </row>
    <row r="37" spans="1:9" x14ac:dyDescent="0.25">
      <c r="A37" s="6" t="s">
        <v>32</v>
      </c>
      <c r="B37" s="19">
        <v>1933038</v>
      </c>
      <c r="C37" s="19">
        <v>245966</v>
      </c>
      <c r="D37" s="19">
        <v>26311424</v>
      </c>
      <c r="E37" s="19">
        <v>29074092</v>
      </c>
      <c r="F37" s="19">
        <v>1063843</v>
      </c>
      <c r="G37" s="19">
        <v>4509855</v>
      </c>
      <c r="H37" s="19">
        <v>5743603</v>
      </c>
      <c r="I37" s="19">
        <v>16609656</v>
      </c>
    </row>
    <row r="38" spans="1:9" x14ac:dyDescent="0.25">
      <c r="A38" s="6" t="s">
        <v>33</v>
      </c>
      <c r="B38" s="19">
        <v>160739609</v>
      </c>
      <c r="C38" s="19">
        <v>223525270</v>
      </c>
      <c r="D38" s="19">
        <v>93864565</v>
      </c>
      <c r="E38" s="19">
        <v>23933840</v>
      </c>
      <c r="F38" s="19">
        <v>46632213</v>
      </c>
      <c r="G38" s="19">
        <v>43780511</v>
      </c>
      <c r="H38" s="19">
        <v>68856242</v>
      </c>
      <c r="I38" s="19">
        <v>73461368</v>
      </c>
    </row>
    <row r="39" spans="1:9" x14ac:dyDescent="0.25">
      <c r="A39" s="6" t="s">
        <v>36</v>
      </c>
      <c r="B39" s="19">
        <v>2041338</v>
      </c>
      <c r="C39" s="19">
        <v>1508564</v>
      </c>
      <c r="D39" s="19">
        <v>1935893</v>
      </c>
      <c r="E39" s="19">
        <v>2028462</v>
      </c>
      <c r="F39" s="19">
        <v>2334343</v>
      </c>
      <c r="G39" s="19">
        <v>3794537</v>
      </c>
      <c r="H39" s="19">
        <v>4073194</v>
      </c>
      <c r="I39" s="19">
        <v>4077519</v>
      </c>
    </row>
    <row r="40" spans="1:9" x14ac:dyDescent="0.25">
      <c r="A40" s="6" t="s">
        <v>35</v>
      </c>
      <c r="B40" s="19">
        <v>24104134</v>
      </c>
      <c r="C40" s="19">
        <v>28252685</v>
      </c>
      <c r="D40" s="19">
        <v>33676950</v>
      </c>
      <c r="E40" s="19">
        <v>38748105</v>
      </c>
      <c r="F40" s="19">
        <v>44583962</v>
      </c>
      <c r="G40" s="19">
        <v>54070304</v>
      </c>
      <c r="H40" s="19">
        <v>64253289</v>
      </c>
      <c r="I40" s="19">
        <v>74628462</v>
      </c>
    </row>
    <row r="41" spans="1:9" x14ac:dyDescent="0.25">
      <c r="A41" s="6" t="s">
        <v>34</v>
      </c>
      <c r="B41" s="19">
        <v>4169380</v>
      </c>
      <c r="C41" s="19">
        <v>5708219</v>
      </c>
      <c r="D41" s="19">
        <v>13266643</v>
      </c>
      <c r="E41" s="19">
        <v>15551882</v>
      </c>
      <c r="F41" s="19">
        <v>24107704</v>
      </c>
      <c r="G41" s="19">
        <v>12683738</v>
      </c>
      <c r="H41" s="19">
        <v>15699409</v>
      </c>
      <c r="I41" s="19">
        <v>23163973</v>
      </c>
    </row>
    <row r="42" spans="1:9" x14ac:dyDescent="0.25">
      <c r="B42" s="19"/>
      <c r="C42" s="19"/>
      <c r="D42" s="19"/>
      <c r="E42" s="19"/>
      <c r="F42" s="19"/>
      <c r="G42" s="19"/>
      <c r="I42" s="19"/>
    </row>
    <row r="43" spans="1:9" x14ac:dyDescent="0.25">
      <c r="A43" s="3"/>
      <c r="B43" s="18">
        <f t="shared" ref="B43:I43" si="5">SUM(B26,B31)</f>
        <v>916550375</v>
      </c>
      <c r="C43" s="18">
        <f t="shared" si="5"/>
        <v>1079435220</v>
      </c>
      <c r="D43" s="18">
        <f t="shared" si="5"/>
        <v>1041989733</v>
      </c>
      <c r="E43" s="18">
        <f t="shared" si="5"/>
        <v>898764557</v>
      </c>
      <c r="F43" s="18">
        <f t="shared" si="5"/>
        <v>969511374</v>
      </c>
      <c r="G43" s="18">
        <f t="shared" si="5"/>
        <v>951734314</v>
      </c>
      <c r="H43" s="18">
        <f t="shared" si="5"/>
        <v>1133815681</v>
      </c>
      <c r="I43" s="18">
        <f t="shared" si="5"/>
        <v>1337270121</v>
      </c>
    </row>
    <row r="44" spans="1:9" x14ac:dyDescent="0.25">
      <c r="A44" s="3"/>
      <c r="B44" s="19"/>
      <c r="C44" s="19"/>
      <c r="D44" s="20"/>
      <c r="E44" s="20"/>
      <c r="F44" s="20"/>
      <c r="G44" s="19"/>
    </row>
    <row r="45" spans="1:9" x14ac:dyDescent="0.25">
      <c r="A45" s="34" t="s">
        <v>63</v>
      </c>
      <c r="B45" s="18">
        <f t="shared" ref="B45:I45" si="6">SUM(B46:B50)</f>
        <v>460150475</v>
      </c>
      <c r="C45" s="18">
        <f t="shared" si="6"/>
        <v>472833372</v>
      </c>
      <c r="D45" s="18">
        <f t="shared" si="6"/>
        <v>486730718</v>
      </c>
      <c r="E45" s="18">
        <f t="shared" si="6"/>
        <v>498512450</v>
      </c>
      <c r="F45" s="18">
        <f t="shared" si="6"/>
        <v>492693901</v>
      </c>
      <c r="G45" s="18">
        <f t="shared" si="6"/>
        <v>524448433</v>
      </c>
      <c r="H45" s="18">
        <f t="shared" si="6"/>
        <v>538575766</v>
      </c>
      <c r="I45" s="18">
        <f t="shared" si="6"/>
        <v>507530290</v>
      </c>
    </row>
    <row r="46" spans="1:9" x14ac:dyDescent="0.25">
      <c r="A46" t="s">
        <v>4</v>
      </c>
      <c r="B46" s="19">
        <v>199966000</v>
      </c>
      <c r="C46" s="19">
        <v>199966000</v>
      </c>
      <c r="D46" s="19">
        <v>199966000</v>
      </c>
      <c r="E46" s="19">
        <v>199966000</v>
      </c>
      <c r="F46" s="19">
        <v>199966000</v>
      </c>
      <c r="G46" s="19">
        <v>199966000</v>
      </c>
      <c r="H46" s="19">
        <v>199966000</v>
      </c>
      <c r="I46" s="19">
        <v>199966000</v>
      </c>
    </row>
    <row r="47" spans="1:9" x14ac:dyDescent="0.25">
      <c r="A47" t="s">
        <v>23</v>
      </c>
      <c r="B47" s="19">
        <v>99983000</v>
      </c>
      <c r="C47" s="19">
        <v>99983000</v>
      </c>
      <c r="D47" s="19">
        <v>99983000</v>
      </c>
      <c r="E47" s="19">
        <v>99983000</v>
      </c>
      <c r="F47" s="19">
        <v>99983000</v>
      </c>
      <c r="G47" s="19">
        <v>99983000</v>
      </c>
      <c r="H47" s="19">
        <v>99983000</v>
      </c>
      <c r="I47" s="19">
        <v>99983000</v>
      </c>
    </row>
    <row r="48" spans="1:9" x14ac:dyDescent="0.25">
      <c r="A48" t="s">
        <v>24</v>
      </c>
      <c r="B48" s="19">
        <v>43196402</v>
      </c>
      <c r="C48" s="19">
        <v>43196402</v>
      </c>
      <c r="D48" s="19">
        <v>43196402</v>
      </c>
      <c r="E48" s="19">
        <v>43196402</v>
      </c>
      <c r="F48" s="19">
        <v>43196402</v>
      </c>
      <c r="G48" s="19">
        <v>43196402</v>
      </c>
      <c r="H48" s="19">
        <v>43196402</v>
      </c>
      <c r="I48" s="19">
        <v>43196402</v>
      </c>
    </row>
    <row r="49" spans="1:9" x14ac:dyDescent="0.25">
      <c r="A49" t="s">
        <v>25</v>
      </c>
      <c r="B49" s="19">
        <v>6796182</v>
      </c>
      <c r="C49" s="19">
        <v>6116564</v>
      </c>
      <c r="D49" s="19">
        <v>5504907</v>
      </c>
      <c r="E49" s="19">
        <v>4954416</v>
      </c>
      <c r="F49" s="19">
        <v>4624121</v>
      </c>
      <c r="G49" s="19">
        <v>4161709</v>
      </c>
      <c r="H49" s="19">
        <v>3745538</v>
      </c>
      <c r="I49" s="19">
        <v>3370984</v>
      </c>
    </row>
    <row r="50" spans="1:9" x14ac:dyDescent="0.25">
      <c r="A50" t="s">
        <v>26</v>
      </c>
      <c r="B50" s="19">
        <v>110208891</v>
      </c>
      <c r="C50" s="19">
        <v>123571406</v>
      </c>
      <c r="D50" s="19">
        <v>138080409</v>
      </c>
      <c r="E50" s="19">
        <v>150412632</v>
      </c>
      <c r="F50" s="19">
        <v>144924378</v>
      </c>
      <c r="G50" s="19">
        <v>177141322</v>
      </c>
      <c r="H50" s="19">
        <v>191684826</v>
      </c>
      <c r="I50" s="19">
        <v>161013904</v>
      </c>
    </row>
    <row r="51" spans="1:9" x14ac:dyDescent="0.25">
      <c r="A51" s="3"/>
      <c r="B51" s="19"/>
      <c r="C51" s="19"/>
      <c r="D51" s="20"/>
      <c r="E51" s="20"/>
      <c r="F51" s="20"/>
      <c r="G51" s="19"/>
    </row>
    <row r="52" spans="1:9" x14ac:dyDescent="0.25">
      <c r="A52" s="3"/>
      <c r="B52" s="18">
        <f t="shared" ref="B52:I52" si="7">SUM(B45,B43)</f>
        <v>1376700850</v>
      </c>
      <c r="C52" s="18">
        <f t="shared" si="7"/>
        <v>1552268592</v>
      </c>
      <c r="D52" s="18">
        <f t="shared" si="7"/>
        <v>1528720451</v>
      </c>
      <c r="E52" s="18">
        <f t="shared" si="7"/>
        <v>1397277007</v>
      </c>
      <c r="F52" s="18">
        <f t="shared" si="7"/>
        <v>1462205275</v>
      </c>
      <c r="G52" s="18">
        <f t="shared" si="7"/>
        <v>1476182747</v>
      </c>
      <c r="H52" s="18">
        <f t="shared" si="7"/>
        <v>1672391447</v>
      </c>
      <c r="I52" s="18">
        <f t="shared" si="7"/>
        <v>1844800411</v>
      </c>
    </row>
    <row r="53" spans="1:9" x14ac:dyDescent="0.25">
      <c r="B53" s="19"/>
      <c r="C53" s="19"/>
      <c r="D53" s="20"/>
      <c r="E53" s="20"/>
      <c r="F53" s="20"/>
      <c r="G53" s="19"/>
    </row>
    <row r="54" spans="1:9" x14ac:dyDescent="0.25">
      <c r="A54" s="37" t="s">
        <v>64</v>
      </c>
      <c r="B54" s="11">
        <f t="shared" ref="B54:I54" si="8">B45/(B46/10)</f>
        <v>23.011435694067991</v>
      </c>
      <c r="C54" s="11">
        <f t="shared" si="8"/>
        <v>23.645688367022395</v>
      </c>
      <c r="D54" s="11">
        <f t="shared" si="8"/>
        <v>24.340673814548474</v>
      </c>
      <c r="E54" s="11">
        <f t="shared" si="8"/>
        <v>24.929860576297969</v>
      </c>
      <c r="F54" s="11">
        <f t="shared" si="8"/>
        <v>24.638883660222238</v>
      </c>
      <c r="G54" s="11">
        <f t="shared" si="8"/>
        <v>26.226880219637337</v>
      </c>
      <c r="H54" s="11">
        <f t="shared" si="8"/>
        <v>26.933366972385304</v>
      </c>
      <c r="I54" s="11">
        <f t="shared" si="8"/>
        <v>25.380829240970964</v>
      </c>
    </row>
    <row r="55" spans="1:9" x14ac:dyDescent="0.25">
      <c r="A55" s="37" t="s">
        <v>65</v>
      </c>
      <c r="B55" s="5">
        <f>B46/10</f>
        <v>19996600</v>
      </c>
      <c r="C55" s="5">
        <f t="shared" ref="C55:I55" si="9">C46/10</f>
        <v>19996600</v>
      </c>
      <c r="D55" s="5">
        <f t="shared" si="9"/>
        <v>19996600</v>
      </c>
      <c r="E55" s="5">
        <f t="shared" si="9"/>
        <v>19996600</v>
      </c>
      <c r="F55" s="5">
        <f t="shared" si="9"/>
        <v>19996600</v>
      </c>
      <c r="G55" s="5">
        <f t="shared" si="9"/>
        <v>19996600</v>
      </c>
      <c r="H55" s="5">
        <f t="shared" si="9"/>
        <v>19996600</v>
      </c>
      <c r="I55" s="5">
        <f t="shared" si="9"/>
        <v>19996600</v>
      </c>
    </row>
    <row r="56" spans="1:9" x14ac:dyDescent="0.25">
      <c r="C56" s="3"/>
      <c r="D56" s="3"/>
      <c r="E56" s="3"/>
      <c r="F56" s="3"/>
    </row>
    <row r="57" spans="1:9" x14ac:dyDescent="0.25">
      <c r="B57" s="5"/>
      <c r="C57" s="5"/>
      <c r="D57" s="5"/>
      <c r="E57" s="5"/>
      <c r="F57" s="5"/>
      <c r="G57" s="5"/>
      <c r="I57" s="40"/>
    </row>
    <row r="58" spans="1:9" x14ac:dyDescent="0.25">
      <c r="B58" s="1"/>
      <c r="C58" s="1"/>
      <c r="D58" s="1"/>
      <c r="E58" s="1"/>
      <c r="F58" s="1"/>
      <c r="G58" s="1"/>
    </row>
    <row r="59" spans="1:9" x14ac:dyDescent="0.25">
      <c r="B59" s="3"/>
      <c r="C59" s="11"/>
      <c r="D59" s="3"/>
      <c r="E59" s="3"/>
      <c r="F59" s="3"/>
      <c r="G59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0"/>
  <sheetViews>
    <sheetView workbookViewId="0">
      <pane xSplit="1" ySplit="4" topLeftCell="B17" activePane="bottomRight" state="frozen"/>
      <selection pane="topRight" activeCell="B1" sqref="B1"/>
      <selection pane="bottomLeft" activeCell="A6" sqref="A6"/>
      <selection pane="bottomRight" activeCell="I24" sqref="I24"/>
    </sheetView>
  </sheetViews>
  <sheetFormatPr defaultRowHeight="15" x14ac:dyDescent="0.25"/>
  <cols>
    <col min="1" max="1" width="35.28515625" bestFit="1" customWidth="1"/>
    <col min="2" max="4" width="16.85546875" bestFit="1" customWidth="1"/>
    <col min="5" max="5" width="14.5703125" customWidth="1"/>
    <col min="6" max="6" width="15.28515625" bestFit="1" customWidth="1"/>
    <col min="7" max="8" width="16.85546875" bestFit="1" customWidth="1"/>
    <col min="9" max="9" width="23.28515625" customWidth="1"/>
    <col min="10" max="10" width="13.5703125" bestFit="1" customWidth="1"/>
  </cols>
  <sheetData>
    <row r="1" spans="1:10" ht="15.75" x14ac:dyDescent="0.25">
      <c r="A1" s="4" t="s">
        <v>17</v>
      </c>
      <c r="B1" s="1"/>
      <c r="C1" s="1"/>
      <c r="D1" s="1"/>
      <c r="E1" s="1"/>
      <c r="F1" s="1"/>
      <c r="G1" s="1"/>
    </row>
    <row r="2" spans="1:10" ht="15.75" x14ac:dyDescent="0.25">
      <c r="A2" s="4" t="s">
        <v>66</v>
      </c>
      <c r="B2" s="1"/>
      <c r="C2" s="1"/>
      <c r="D2" s="1"/>
      <c r="E2" s="1"/>
      <c r="F2" s="1"/>
      <c r="G2" s="1"/>
    </row>
    <row r="3" spans="1:10" ht="15.75" x14ac:dyDescent="0.25">
      <c r="A3" s="4" t="s">
        <v>55</v>
      </c>
    </row>
    <row r="4" spans="1:10" ht="15.75" x14ac:dyDescent="0.25">
      <c r="A4" s="4"/>
      <c r="B4" s="4">
        <v>2012</v>
      </c>
      <c r="C4" s="32">
        <v>2013</v>
      </c>
      <c r="D4" s="4">
        <v>2014</v>
      </c>
      <c r="E4" s="4">
        <v>2015</v>
      </c>
      <c r="F4" s="4">
        <v>2016</v>
      </c>
      <c r="G4" s="4">
        <v>2017</v>
      </c>
      <c r="H4" s="4">
        <v>2018</v>
      </c>
      <c r="I4" s="4">
        <v>2019</v>
      </c>
      <c r="J4" s="17"/>
    </row>
    <row r="5" spans="1:10" x14ac:dyDescent="0.25">
      <c r="A5" s="37" t="s">
        <v>67</v>
      </c>
      <c r="B5" s="19">
        <v>1000920015</v>
      </c>
      <c r="C5" s="19">
        <v>1062003339</v>
      </c>
      <c r="D5" s="19">
        <v>1306101970</v>
      </c>
      <c r="E5" s="19">
        <v>1240750289</v>
      </c>
      <c r="F5" s="19">
        <v>843850869</v>
      </c>
      <c r="G5" s="25">
        <v>1376051229</v>
      </c>
      <c r="H5" s="25">
        <v>1647169552</v>
      </c>
      <c r="I5" s="31">
        <v>1905444858</v>
      </c>
      <c r="J5" s="1"/>
    </row>
    <row r="6" spans="1:10" x14ac:dyDescent="0.25">
      <c r="A6" t="s">
        <v>68</v>
      </c>
      <c r="B6" s="21">
        <v>855657499</v>
      </c>
      <c r="C6" s="21">
        <v>900066803</v>
      </c>
      <c r="D6" s="21">
        <v>1129916127</v>
      </c>
      <c r="E6" s="21">
        <v>1076384115</v>
      </c>
      <c r="F6" s="21">
        <v>735393159</v>
      </c>
      <c r="G6" s="21">
        <v>1196788694</v>
      </c>
      <c r="H6" s="21">
        <v>1456229487</v>
      </c>
      <c r="I6" s="39">
        <v>1700668747</v>
      </c>
      <c r="J6" s="1"/>
    </row>
    <row r="7" spans="1:10" x14ac:dyDescent="0.25">
      <c r="A7" s="37" t="s">
        <v>0</v>
      </c>
      <c r="B7" s="18">
        <f>B5-B6</f>
        <v>145262516</v>
      </c>
      <c r="C7" s="18">
        <f t="shared" ref="C7:I7" si="0">C5-C6</f>
        <v>161936536</v>
      </c>
      <c r="D7" s="18">
        <f t="shared" si="0"/>
        <v>176185843</v>
      </c>
      <c r="E7" s="18">
        <f t="shared" si="0"/>
        <v>164366174</v>
      </c>
      <c r="F7" s="18">
        <f t="shared" si="0"/>
        <v>108457710</v>
      </c>
      <c r="G7" s="18">
        <f t="shared" si="0"/>
        <v>179262535</v>
      </c>
      <c r="H7" s="18">
        <f t="shared" si="0"/>
        <v>190940065</v>
      </c>
      <c r="I7" s="18">
        <f t="shared" si="0"/>
        <v>204776111</v>
      </c>
      <c r="J7" s="5"/>
    </row>
    <row r="8" spans="1:10" x14ac:dyDescent="0.25">
      <c r="B8" s="18"/>
      <c r="C8" s="18"/>
      <c r="D8" s="18"/>
      <c r="E8" s="18"/>
      <c r="F8" s="18"/>
      <c r="G8" s="22"/>
      <c r="H8" s="5"/>
      <c r="I8" s="5"/>
      <c r="J8" s="5"/>
    </row>
    <row r="9" spans="1:10" x14ac:dyDescent="0.25">
      <c r="A9" s="37" t="s">
        <v>69</v>
      </c>
      <c r="B9" s="23">
        <f>SUM(B10:B11)</f>
        <v>87619787</v>
      </c>
      <c r="C9" s="23">
        <f t="shared" ref="C9:I9" si="1">SUM(C10:C11)</f>
        <v>79111080</v>
      </c>
      <c r="D9" s="23">
        <f t="shared" si="1"/>
        <v>80401537</v>
      </c>
      <c r="E9" s="23">
        <f t="shared" si="1"/>
        <v>75897240</v>
      </c>
      <c r="F9" s="23">
        <f t="shared" si="1"/>
        <v>56479198</v>
      </c>
      <c r="G9" s="23">
        <f t="shared" si="1"/>
        <v>83574483</v>
      </c>
      <c r="H9" s="23">
        <f t="shared" si="1"/>
        <v>96677755</v>
      </c>
      <c r="I9" s="23">
        <f t="shared" si="1"/>
        <v>107596063</v>
      </c>
      <c r="J9" s="1"/>
    </row>
    <row r="10" spans="1:10" x14ac:dyDescent="0.25">
      <c r="A10" s="6" t="s">
        <v>38</v>
      </c>
      <c r="B10" s="20">
        <v>40602086</v>
      </c>
      <c r="C10" s="20">
        <v>46623709</v>
      </c>
      <c r="D10" s="20">
        <v>53871626</v>
      </c>
      <c r="E10" s="20">
        <v>44425776</v>
      </c>
      <c r="F10" s="20">
        <v>38755885</v>
      </c>
      <c r="G10" s="20">
        <v>57213580</v>
      </c>
      <c r="H10" s="20">
        <v>67169635</v>
      </c>
      <c r="I10" s="20">
        <v>73393104</v>
      </c>
      <c r="J10" s="1"/>
    </row>
    <row r="11" spans="1:10" x14ac:dyDescent="0.25">
      <c r="A11" s="6" t="s">
        <v>37</v>
      </c>
      <c r="B11" s="20">
        <v>47017701</v>
      </c>
      <c r="C11" s="20">
        <v>32487371</v>
      </c>
      <c r="D11" s="20">
        <v>26529911</v>
      </c>
      <c r="E11" s="20">
        <v>31471464</v>
      </c>
      <c r="F11" s="20">
        <v>17723313</v>
      </c>
      <c r="G11" s="20">
        <v>26360903</v>
      </c>
      <c r="H11" s="20">
        <v>29508120</v>
      </c>
      <c r="I11" s="20">
        <v>34202959</v>
      </c>
      <c r="J11" s="1"/>
    </row>
    <row r="12" spans="1:10" x14ac:dyDescent="0.25">
      <c r="A12" s="37" t="s">
        <v>1</v>
      </c>
      <c r="B12" s="24">
        <f>B7-B9</f>
        <v>57642729</v>
      </c>
      <c r="C12" s="24">
        <f t="shared" ref="C12:I12" si="2">C7-C9</f>
        <v>82825456</v>
      </c>
      <c r="D12" s="24">
        <f t="shared" si="2"/>
        <v>95784306</v>
      </c>
      <c r="E12" s="24">
        <f t="shared" si="2"/>
        <v>88468934</v>
      </c>
      <c r="F12" s="24">
        <f t="shared" si="2"/>
        <v>51978512</v>
      </c>
      <c r="G12" s="24">
        <f t="shared" si="2"/>
        <v>95688052</v>
      </c>
      <c r="H12" s="24">
        <f t="shared" si="2"/>
        <v>94262310</v>
      </c>
      <c r="I12" s="24">
        <f t="shared" si="2"/>
        <v>97180048</v>
      </c>
      <c r="J12" s="8"/>
    </row>
    <row r="13" spans="1:10" x14ac:dyDescent="0.25">
      <c r="A13" s="38" t="s">
        <v>70</v>
      </c>
      <c r="B13" s="22"/>
      <c r="C13" s="22"/>
      <c r="D13" s="22"/>
      <c r="E13" s="22"/>
      <c r="F13" s="22"/>
      <c r="G13" s="22"/>
      <c r="H13" s="22"/>
      <c r="I13" s="8"/>
      <c r="J13" s="8"/>
    </row>
    <row r="14" spans="1:10" x14ac:dyDescent="0.25">
      <c r="A14" s="6" t="s">
        <v>2</v>
      </c>
      <c r="B14" s="25">
        <v>37988364</v>
      </c>
      <c r="C14" s="25">
        <v>58780736</v>
      </c>
      <c r="D14" s="25">
        <v>56658746</v>
      </c>
      <c r="E14" s="25">
        <v>50523122</v>
      </c>
      <c r="F14" s="25">
        <v>29197776</v>
      </c>
      <c r="G14" s="25">
        <v>44397268</v>
      </c>
      <c r="H14" s="31">
        <v>39075356</v>
      </c>
      <c r="I14" s="31">
        <v>41440466</v>
      </c>
      <c r="J14" s="1"/>
    </row>
    <row r="15" spans="1:10" x14ac:dyDescent="0.25">
      <c r="A15" s="6" t="s">
        <v>91</v>
      </c>
      <c r="B15" s="25"/>
      <c r="C15" s="25"/>
      <c r="D15" s="25"/>
      <c r="E15" s="25"/>
      <c r="F15" s="25"/>
      <c r="G15" s="25"/>
      <c r="H15" s="31"/>
      <c r="I15" s="31">
        <v>476292</v>
      </c>
      <c r="J15" s="1"/>
    </row>
    <row r="16" spans="1:10" x14ac:dyDescent="0.25">
      <c r="A16" s="6" t="s">
        <v>10</v>
      </c>
      <c r="B16" s="25">
        <v>23213743</v>
      </c>
      <c r="C16" s="25">
        <v>5731469</v>
      </c>
      <c r="D16" s="25">
        <v>1528198</v>
      </c>
      <c r="E16" s="25">
        <v>627030</v>
      </c>
      <c r="F16" s="25">
        <v>347125</v>
      </c>
      <c r="G16" s="25">
        <v>282244</v>
      </c>
      <c r="H16" s="31">
        <v>280427</v>
      </c>
      <c r="I16" s="31">
        <v>1208578</v>
      </c>
      <c r="J16" s="1"/>
    </row>
    <row r="17" spans="1:10" x14ac:dyDescent="0.25">
      <c r="A17" s="37" t="s">
        <v>71</v>
      </c>
      <c r="B17" s="24">
        <f>B12-B14+B16</f>
        <v>42868108</v>
      </c>
      <c r="C17" s="24">
        <f t="shared" ref="C17:H17" si="3">C12-C14+C16</f>
        <v>29776189</v>
      </c>
      <c r="D17" s="24">
        <f t="shared" si="3"/>
        <v>40653758</v>
      </c>
      <c r="E17" s="24">
        <f t="shared" si="3"/>
        <v>38572842</v>
      </c>
      <c r="F17" s="24">
        <f t="shared" si="3"/>
        <v>23127861</v>
      </c>
      <c r="G17" s="24">
        <f t="shared" si="3"/>
        <v>51573028</v>
      </c>
      <c r="H17" s="24">
        <f t="shared" si="3"/>
        <v>55467381</v>
      </c>
      <c r="I17" s="24">
        <f>I12-I14-I15+I16</f>
        <v>56471868</v>
      </c>
      <c r="J17" s="8"/>
    </row>
    <row r="18" spans="1:10" x14ac:dyDescent="0.25">
      <c r="A18" s="6" t="s">
        <v>5</v>
      </c>
      <c r="B18" s="25">
        <v>2041338</v>
      </c>
      <c r="C18" s="25">
        <v>1508564</v>
      </c>
      <c r="D18" s="25">
        <v>1935893</v>
      </c>
      <c r="E18" s="25">
        <v>2028462</v>
      </c>
      <c r="F18" s="25">
        <v>2334343</v>
      </c>
      <c r="G18" s="25">
        <v>3794537</v>
      </c>
      <c r="H18" s="8">
        <v>4073194</v>
      </c>
      <c r="I18" s="8">
        <v>4077519</v>
      </c>
      <c r="J18" s="8"/>
    </row>
    <row r="19" spans="1:10" x14ac:dyDescent="0.25">
      <c r="A19" s="37" t="s">
        <v>72</v>
      </c>
      <c r="B19" s="22">
        <f>B17-B18</f>
        <v>40826770</v>
      </c>
      <c r="C19" s="22">
        <f t="shared" ref="C19:I19" si="4">C17-C18</f>
        <v>28267625</v>
      </c>
      <c r="D19" s="22">
        <f t="shared" si="4"/>
        <v>38717865</v>
      </c>
      <c r="E19" s="22">
        <f t="shared" si="4"/>
        <v>36544380</v>
      </c>
      <c r="F19" s="22">
        <f t="shared" si="4"/>
        <v>20793518</v>
      </c>
      <c r="G19" s="22">
        <f t="shared" si="4"/>
        <v>47778491</v>
      </c>
      <c r="H19" s="22">
        <f t="shared" si="4"/>
        <v>51394187</v>
      </c>
      <c r="I19" s="22">
        <f t="shared" si="4"/>
        <v>52394349</v>
      </c>
      <c r="J19" s="8"/>
    </row>
    <row r="20" spans="1:10" x14ac:dyDescent="0.25">
      <c r="A20" s="3"/>
      <c r="B20" s="22"/>
      <c r="C20" s="22"/>
      <c r="D20" s="22"/>
      <c r="E20" s="22"/>
      <c r="F20" s="22"/>
      <c r="G20" s="22"/>
      <c r="H20" s="8"/>
      <c r="I20" s="8"/>
      <c r="J20" s="8"/>
    </row>
    <row r="21" spans="1:10" x14ac:dyDescent="0.25">
      <c r="A21" s="34" t="s">
        <v>73</v>
      </c>
      <c r="B21" s="22">
        <f t="shared" ref="B21:I21" si="5">SUM(B22:B23)</f>
        <v>5827274</v>
      </c>
      <c r="C21" s="22">
        <f t="shared" si="5"/>
        <v>3421301</v>
      </c>
      <c r="D21" s="22">
        <f t="shared" si="5"/>
        <v>13240919</v>
      </c>
      <c r="E21" s="22">
        <f t="shared" si="5"/>
        <v>10346048</v>
      </c>
      <c r="F21" s="22">
        <f t="shared" si="5"/>
        <v>6615467</v>
      </c>
      <c r="G21" s="22">
        <f t="shared" si="5"/>
        <v>16023959</v>
      </c>
      <c r="H21" s="22">
        <f t="shared" si="5"/>
        <v>17270254</v>
      </c>
      <c r="I21" s="22">
        <f t="shared" si="5"/>
        <v>17806516</v>
      </c>
    </row>
    <row r="22" spans="1:10" x14ac:dyDescent="0.25">
      <c r="A22" s="6" t="s">
        <v>12</v>
      </c>
      <c r="B22" s="25">
        <v>5827274</v>
      </c>
      <c r="C22" s="25">
        <v>4148551</v>
      </c>
      <c r="D22" s="25">
        <v>5424265</v>
      </c>
      <c r="E22" s="25">
        <v>5071155</v>
      </c>
      <c r="F22" s="25">
        <v>5835857</v>
      </c>
      <c r="G22" s="25">
        <v>9486342</v>
      </c>
      <c r="H22" s="31">
        <v>10182985</v>
      </c>
      <c r="I22" s="31">
        <v>10375173</v>
      </c>
    </row>
    <row r="23" spans="1:10" x14ac:dyDescent="0.25">
      <c r="A23" s="6" t="s">
        <v>13</v>
      </c>
      <c r="B23" s="25">
        <v>0</v>
      </c>
      <c r="C23" s="25">
        <v>-727250</v>
      </c>
      <c r="D23" s="25">
        <v>7816654</v>
      </c>
      <c r="E23" s="25">
        <v>5274893</v>
      </c>
      <c r="F23" s="25">
        <v>779610</v>
      </c>
      <c r="G23" s="25">
        <v>6537617</v>
      </c>
      <c r="H23" s="31">
        <v>7087269</v>
      </c>
      <c r="I23" s="31">
        <v>7431343</v>
      </c>
    </row>
    <row r="24" spans="1:10" x14ac:dyDescent="0.25">
      <c r="A24" s="16"/>
      <c r="B24" s="25"/>
      <c r="C24" s="25"/>
      <c r="D24" s="25"/>
      <c r="E24" s="25"/>
      <c r="F24" s="25"/>
      <c r="G24" s="25"/>
    </row>
    <row r="25" spans="1:10" x14ac:dyDescent="0.25">
      <c r="A25" s="37" t="s">
        <v>74</v>
      </c>
      <c r="B25" s="26">
        <f>B19-B21</f>
        <v>34999496</v>
      </c>
      <c r="C25" s="26">
        <f t="shared" ref="C25:I25" si="6">C19-C21</f>
        <v>24846324</v>
      </c>
      <c r="D25" s="26">
        <f t="shared" si="6"/>
        <v>25476946</v>
      </c>
      <c r="E25" s="26">
        <f t="shared" si="6"/>
        <v>26198332</v>
      </c>
      <c r="F25" s="26">
        <f t="shared" si="6"/>
        <v>14178051</v>
      </c>
      <c r="G25" s="26">
        <f t="shared" si="6"/>
        <v>31754532</v>
      </c>
      <c r="H25" s="26">
        <f t="shared" si="6"/>
        <v>34123933</v>
      </c>
      <c r="I25" s="26">
        <f t="shared" si="6"/>
        <v>34587833</v>
      </c>
      <c r="J25" s="8"/>
    </row>
    <row r="26" spans="1:10" x14ac:dyDescent="0.25">
      <c r="A26" s="3"/>
      <c r="B26" s="9"/>
      <c r="C26" s="8"/>
      <c r="D26" s="8"/>
      <c r="E26" s="8"/>
      <c r="F26" s="8"/>
      <c r="G26" s="8"/>
    </row>
    <row r="27" spans="1:10" x14ac:dyDescent="0.25">
      <c r="A27" s="37" t="s">
        <v>75</v>
      </c>
      <c r="B27" s="13">
        <f>B25/('1'!B46/10)</f>
        <v>1.7502723462988707</v>
      </c>
      <c r="C27" s="13">
        <f>C25/('1'!C46/10)</f>
        <v>1.2425274296630426</v>
      </c>
      <c r="D27" s="13">
        <f>D25/('1'!D46/10)</f>
        <v>1.2740638908614463</v>
      </c>
      <c r="E27" s="13">
        <f>E25/('1'!E46/10)</f>
        <v>1.3101393236850265</v>
      </c>
      <c r="F27" s="13">
        <f>F25/('1'!F46/10)</f>
        <v>0.70902308392426716</v>
      </c>
      <c r="G27" s="13">
        <f>G25/('1'!G46/10)</f>
        <v>1.5879965594151007</v>
      </c>
      <c r="H27" s="13">
        <f>H25/('1'!H46/10)</f>
        <v>1.7064867527479672</v>
      </c>
      <c r="I27" s="13">
        <f>I25/('1'!I46/10)</f>
        <v>1.7296856965684166</v>
      </c>
      <c r="J27" s="3"/>
    </row>
    <row r="28" spans="1:10" x14ac:dyDescent="0.25">
      <c r="A28" s="38" t="s">
        <v>76</v>
      </c>
      <c r="B28" s="12">
        <v>19996600</v>
      </c>
      <c r="C28" s="12">
        <v>19996600</v>
      </c>
      <c r="D28" s="12">
        <v>19996600</v>
      </c>
      <c r="E28" s="12">
        <v>19996600</v>
      </c>
      <c r="F28" s="12">
        <v>19996600</v>
      </c>
      <c r="G28" s="12">
        <v>19996600</v>
      </c>
      <c r="H28">
        <v>19996600</v>
      </c>
      <c r="I28">
        <v>19996600</v>
      </c>
    </row>
    <row r="50" spans="1:2" x14ac:dyDescent="0.25">
      <c r="A50" s="7"/>
      <c r="B5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2"/>
  <sheetViews>
    <sheetView tabSelected="1" workbookViewId="0">
      <pane xSplit="1" ySplit="4" topLeftCell="D23" activePane="bottomRight" state="frozen"/>
      <selection pane="topRight" activeCell="B1" sqref="B1"/>
      <selection pane="bottomLeft" activeCell="A6" sqref="A6"/>
      <selection pane="bottomRight" activeCell="H38" sqref="H38"/>
    </sheetView>
  </sheetViews>
  <sheetFormatPr defaultRowHeight="15" x14ac:dyDescent="0.25"/>
  <cols>
    <col min="1" max="1" width="45.42578125" customWidth="1"/>
    <col min="2" max="2" width="16.85546875" bestFit="1" customWidth="1"/>
    <col min="3" max="3" width="17.7109375" bestFit="1" customWidth="1"/>
    <col min="4" max="4" width="15.85546875" customWidth="1"/>
    <col min="5" max="5" width="16.7109375" customWidth="1"/>
    <col min="6" max="6" width="16" bestFit="1" customWidth="1"/>
    <col min="7" max="7" width="15" bestFit="1" customWidth="1"/>
    <col min="8" max="8" width="17.7109375" bestFit="1" customWidth="1"/>
    <col min="9" max="9" width="22.5703125" customWidth="1"/>
  </cols>
  <sheetData>
    <row r="1" spans="1:9" ht="15.75" x14ac:dyDescent="0.25">
      <c r="A1" s="4" t="s">
        <v>17</v>
      </c>
      <c r="B1" s="4"/>
      <c r="C1" s="4"/>
      <c r="D1" s="4"/>
      <c r="E1" s="4"/>
      <c r="F1" s="14"/>
      <c r="G1" s="2"/>
    </row>
    <row r="2" spans="1:9" ht="15.75" x14ac:dyDescent="0.25">
      <c r="A2" s="4" t="s">
        <v>77</v>
      </c>
      <c r="B2" s="4"/>
      <c r="C2" s="4"/>
      <c r="D2" s="4"/>
      <c r="E2" s="4"/>
      <c r="F2" s="15"/>
      <c r="G2" s="15"/>
    </row>
    <row r="3" spans="1:9" ht="15.75" x14ac:dyDescent="0.25">
      <c r="A3" s="4" t="s">
        <v>55</v>
      </c>
      <c r="B3" s="4"/>
      <c r="C3" s="4"/>
      <c r="D3" s="4"/>
      <c r="E3" s="4"/>
      <c r="F3" s="14"/>
      <c r="G3" s="2"/>
    </row>
    <row r="4" spans="1:9" ht="15.75" x14ac:dyDescent="0.25">
      <c r="A4" s="4"/>
      <c r="B4" s="4">
        <v>2012</v>
      </c>
      <c r="C4" s="32">
        <v>2013</v>
      </c>
      <c r="D4" s="4">
        <v>2014</v>
      </c>
      <c r="E4" s="4">
        <v>2015</v>
      </c>
      <c r="F4" s="4">
        <v>2016</v>
      </c>
      <c r="G4" s="4">
        <v>2017</v>
      </c>
      <c r="H4" s="4">
        <v>2018</v>
      </c>
      <c r="I4" s="4">
        <v>2019</v>
      </c>
    </row>
    <row r="5" spans="1:9" x14ac:dyDescent="0.25">
      <c r="A5" s="37" t="s">
        <v>78</v>
      </c>
    </row>
    <row r="6" spans="1:9" x14ac:dyDescent="0.25">
      <c r="A6" t="s">
        <v>15</v>
      </c>
      <c r="B6" s="19">
        <v>1001247115</v>
      </c>
      <c r="C6" s="19">
        <v>1057330909</v>
      </c>
      <c r="D6" s="19">
        <v>1280351371</v>
      </c>
      <c r="E6" s="19">
        <v>1245844645</v>
      </c>
      <c r="F6" s="19">
        <v>788148881</v>
      </c>
      <c r="G6" s="19">
        <v>1367457747</v>
      </c>
      <c r="H6" s="19">
        <v>1677674078</v>
      </c>
      <c r="I6" s="19">
        <v>1902414661</v>
      </c>
    </row>
    <row r="7" spans="1:9" x14ac:dyDescent="0.25">
      <c r="A7" s="6" t="s">
        <v>39</v>
      </c>
      <c r="B7" s="19">
        <v>-823006716</v>
      </c>
      <c r="C7" s="19">
        <v>-1047159895</v>
      </c>
      <c r="D7" s="19">
        <v>-1153888702</v>
      </c>
      <c r="E7" s="19">
        <v>-1027067055</v>
      </c>
      <c r="F7" s="19">
        <v>-759594807</v>
      </c>
      <c r="G7" s="19">
        <v>-1242478870</v>
      </c>
      <c r="H7" s="19">
        <v>-1479360983</v>
      </c>
      <c r="I7" s="19">
        <v>-2082833080</v>
      </c>
    </row>
    <row r="8" spans="1:9" x14ac:dyDescent="0.25">
      <c r="A8" s="3"/>
      <c r="B8" s="24">
        <f t="shared" ref="B8:I8" si="0">SUM(B6:B7)</f>
        <v>178240399</v>
      </c>
      <c r="C8" s="24">
        <f t="shared" si="0"/>
        <v>10171014</v>
      </c>
      <c r="D8" s="24">
        <f t="shared" si="0"/>
        <v>126462669</v>
      </c>
      <c r="E8" s="24">
        <f t="shared" si="0"/>
        <v>218777590</v>
      </c>
      <c r="F8" s="24">
        <f t="shared" si="0"/>
        <v>28554074</v>
      </c>
      <c r="G8" s="24">
        <f t="shared" si="0"/>
        <v>124978877</v>
      </c>
      <c r="H8" s="24">
        <f t="shared" si="0"/>
        <v>198313095</v>
      </c>
      <c r="I8" s="24">
        <f t="shared" si="0"/>
        <v>-180418419</v>
      </c>
    </row>
    <row r="9" spans="1:9" x14ac:dyDescent="0.25">
      <c r="B9" s="19"/>
      <c r="C9" s="19"/>
      <c r="D9" s="19"/>
      <c r="E9" s="19"/>
      <c r="F9" s="19"/>
      <c r="G9" s="19"/>
    </row>
    <row r="10" spans="1:9" x14ac:dyDescent="0.25">
      <c r="A10" s="37" t="s">
        <v>79</v>
      </c>
      <c r="B10" s="19"/>
      <c r="C10" s="19"/>
      <c r="D10" s="19"/>
      <c r="E10" s="19"/>
      <c r="F10" s="19"/>
      <c r="G10" s="19"/>
    </row>
    <row r="11" spans="1:9" x14ac:dyDescent="0.25">
      <c r="A11" t="s">
        <v>40</v>
      </c>
      <c r="B11" s="19">
        <v>-2980000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 spans="1:9" x14ac:dyDescent="0.25">
      <c r="A12" s="6" t="s">
        <v>47</v>
      </c>
      <c r="B12" s="19">
        <v>0</v>
      </c>
      <c r="C12" s="19">
        <v>0</v>
      </c>
      <c r="D12" s="19">
        <v>-12057298</v>
      </c>
      <c r="E12" s="19">
        <v>10575853</v>
      </c>
      <c r="F12" s="19">
        <v>0</v>
      </c>
      <c r="G12" s="19">
        <v>0</v>
      </c>
      <c r="H12" s="19">
        <v>0</v>
      </c>
      <c r="I12" s="19">
        <v>-760940</v>
      </c>
    </row>
    <row r="13" spans="1:9" x14ac:dyDescent="0.25">
      <c r="A13" s="6" t="s">
        <v>16</v>
      </c>
      <c r="B13" s="19">
        <v>-238896291</v>
      </c>
      <c r="C13" s="19">
        <v>-58297147</v>
      </c>
      <c r="D13" s="19">
        <v>-21452072</v>
      </c>
      <c r="E13" s="19">
        <v>-5145434</v>
      </c>
      <c r="F13" s="19">
        <v>-82942791</v>
      </c>
      <c r="G13" s="19">
        <v>-35018992</v>
      </c>
      <c r="H13" s="19">
        <v>-4176998</v>
      </c>
      <c r="I13" s="19">
        <v>-182510</v>
      </c>
    </row>
    <row r="14" spans="1:9" x14ac:dyDescent="0.25">
      <c r="A14" s="6" t="s">
        <v>41</v>
      </c>
      <c r="B14" s="19">
        <v>20265443</v>
      </c>
      <c r="C14" s="19">
        <v>-41514402</v>
      </c>
      <c r="D14" s="19">
        <v>-24477274</v>
      </c>
      <c r="E14" s="19">
        <v>-4499696</v>
      </c>
      <c r="F14" s="19">
        <v>-2600950</v>
      </c>
      <c r="G14" s="19">
        <v>0</v>
      </c>
      <c r="H14" s="19">
        <v>-104213171</v>
      </c>
      <c r="I14" s="19">
        <v>-130803029</v>
      </c>
    </row>
    <row r="15" spans="1:9" x14ac:dyDescent="0.25">
      <c r="A15" s="3"/>
      <c r="B15" s="24">
        <f t="shared" ref="B15:I15" si="1">SUM(B11:B14)</f>
        <v>-221610848</v>
      </c>
      <c r="C15" s="24">
        <f t="shared" si="1"/>
        <v>-99811549</v>
      </c>
      <c r="D15" s="24">
        <f>SUM(D12:D14)</f>
        <v>-57986644</v>
      </c>
      <c r="E15" s="24">
        <f t="shared" si="1"/>
        <v>930723</v>
      </c>
      <c r="F15" s="24">
        <f t="shared" si="1"/>
        <v>-85543741</v>
      </c>
      <c r="G15" s="24">
        <f t="shared" si="1"/>
        <v>-35018992</v>
      </c>
      <c r="H15" s="24">
        <f t="shared" si="1"/>
        <v>-108390169</v>
      </c>
      <c r="I15" s="24">
        <f t="shared" si="1"/>
        <v>-131746479</v>
      </c>
    </row>
    <row r="16" spans="1:9" x14ac:dyDescent="0.25">
      <c r="B16" s="19"/>
      <c r="C16" s="19"/>
      <c r="D16" s="19"/>
      <c r="E16" s="19"/>
      <c r="F16" s="19"/>
      <c r="G16" s="19"/>
    </row>
    <row r="17" spans="1:9" x14ac:dyDescent="0.25">
      <c r="A17" s="37" t="s">
        <v>80</v>
      </c>
      <c r="B17" s="19"/>
      <c r="C17" s="19"/>
      <c r="D17" s="19"/>
      <c r="E17" s="19"/>
      <c r="F17" s="19"/>
      <c r="G17" s="19"/>
    </row>
    <row r="18" spans="1:9" x14ac:dyDescent="0.25">
      <c r="A18" s="6" t="s">
        <v>42</v>
      </c>
      <c r="B18" s="19">
        <v>11745182</v>
      </c>
      <c r="C18" s="19">
        <v>78490253</v>
      </c>
      <c r="D18" s="19">
        <v>243745</v>
      </c>
      <c r="E18" s="19">
        <v>-151744183</v>
      </c>
      <c r="F18" s="19">
        <v>102830919</v>
      </c>
      <c r="G18" s="19">
        <v>-37147879</v>
      </c>
      <c r="H18" s="19">
        <v>22112212</v>
      </c>
    </row>
    <row r="19" spans="1:9" x14ac:dyDescent="0.25">
      <c r="A19" t="s">
        <v>92</v>
      </c>
      <c r="B19" s="19"/>
      <c r="C19" s="19"/>
      <c r="D19" s="19"/>
      <c r="E19" s="19"/>
      <c r="F19" s="19"/>
      <c r="G19" s="19"/>
      <c r="H19" s="19"/>
      <c r="I19" s="19">
        <v>-34109777</v>
      </c>
    </row>
    <row r="20" spans="1:9" x14ac:dyDescent="0.25">
      <c r="A20" s="6" t="s">
        <v>53</v>
      </c>
      <c r="B20" s="19"/>
      <c r="C20" s="19"/>
      <c r="D20" s="19"/>
      <c r="E20" s="19"/>
      <c r="F20" s="19"/>
      <c r="G20" s="19"/>
      <c r="H20" s="19">
        <v>-18662109</v>
      </c>
      <c r="I20" s="19">
        <v>364009795</v>
      </c>
    </row>
    <row r="21" spans="1:9" x14ac:dyDescent="0.25">
      <c r="A21" s="6" t="s">
        <v>46</v>
      </c>
      <c r="B21" s="19">
        <v>0</v>
      </c>
      <c r="C21" s="19">
        <v>0</v>
      </c>
      <c r="D21" s="19">
        <v>-56658746</v>
      </c>
      <c r="E21" s="19">
        <v>-50523122</v>
      </c>
      <c r="F21" s="19">
        <v>-29197776</v>
      </c>
      <c r="G21" s="19">
        <v>-44397268</v>
      </c>
      <c r="H21" s="19">
        <v>-39075356</v>
      </c>
      <c r="I21" s="19">
        <v>-41440466</v>
      </c>
    </row>
    <row r="22" spans="1:9" x14ac:dyDescent="0.25">
      <c r="A22" s="6" t="s">
        <v>43</v>
      </c>
      <c r="B22" s="19">
        <v>-36652931</v>
      </c>
      <c r="C22" s="19">
        <v>-56959706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/>
    </row>
    <row r="23" spans="1:9" x14ac:dyDescent="0.25">
      <c r="A23" s="6" t="s">
        <v>44</v>
      </c>
      <c r="B23" s="19">
        <v>-18440205</v>
      </c>
      <c r="C23" s="19">
        <v>-20457422</v>
      </c>
      <c r="D23" s="19">
        <v>-12438175</v>
      </c>
      <c r="E23" s="19">
        <v>-17711361</v>
      </c>
      <c r="F23" s="19">
        <v>-11440778</v>
      </c>
      <c r="G23" s="19">
        <v>-11423966</v>
      </c>
      <c r="H23" s="19">
        <v>-16980929</v>
      </c>
      <c r="I23" s="19">
        <v>-12532036</v>
      </c>
    </row>
    <row r="24" spans="1:9" x14ac:dyDescent="0.25">
      <c r="A24" s="3"/>
      <c r="B24" s="27">
        <f t="shared" ref="B24:I24" si="2">SUM(B18:B23)</f>
        <v>-43347954</v>
      </c>
      <c r="C24" s="27">
        <f t="shared" si="2"/>
        <v>1073125</v>
      </c>
      <c r="D24" s="27">
        <f t="shared" si="2"/>
        <v>-68853176</v>
      </c>
      <c r="E24" s="27">
        <f t="shared" si="2"/>
        <v>-219978666</v>
      </c>
      <c r="F24" s="27">
        <f t="shared" si="2"/>
        <v>62192365</v>
      </c>
      <c r="G24" s="27">
        <f t="shared" si="2"/>
        <v>-92969113</v>
      </c>
      <c r="H24" s="27">
        <f t="shared" si="2"/>
        <v>-52606182</v>
      </c>
      <c r="I24" s="27">
        <f t="shared" si="2"/>
        <v>275927516</v>
      </c>
    </row>
    <row r="25" spans="1:9" x14ac:dyDescent="0.25">
      <c r="B25" s="19"/>
      <c r="C25" s="19"/>
      <c r="D25" s="19"/>
      <c r="E25" s="19"/>
      <c r="F25" s="19"/>
      <c r="G25" s="19"/>
    </row>
    <row r="26" spans="1:9" x14ac:dyDescent="0.25">
      <c r="A26" s="3" t="s">
        <v>81</v>
      </c>
      <c r="B26" s="18">
        <f t="shared" ref="B26:I26" si="3">SUM(B8,B15,B24)</f>
        <v>-86718403</v>
      </c>
      <c r="C26" s="18">
        <f t="shared" si="3"/>
        <v>-88567410</v>
      </c>
      <c r="D26" s="18">
        <f t="shared" si="3"/>
        <v>-377151</v>
      </c>
      <c r="E26" s="18">
        <f t="shared" si="3"/>
        <v>-270353</v>
      </c>
      <c r="F26" s="18">
        <f t="shared" si="3"/>
        <v>5202698</v>
      </c>
      <c r="G26" s="18">
        <f t="shared" si="3"/>
        <v>-3009228</v>
      </c>
      <c r="H26" s="18">
        <f t="shared" si="3"/>
        <v>37316744</v>
      </c>
      <c r="I26" s="18">
        <f t="shared" si="3"/>
        <v>-36237382</v>
      </c>
    </row>
    <row r="27" spans="1:9" x14ac:dyDescent="0.25">
      <c r="A27" s="38" t="s">
        <v>82</v>
      </c>
      <c r="B27" s="19">
        <v>185634567</v>
      </c>
      <c r="C27" s="19">
        <v>98916164</v>
      </c>
      <c r="D27" s="19">
        <v>10348754</v>
      </c>
      <c r="E27" s="19">
        <v>9971603</v>
      </c>
      <c r="F27" s="19">
        <v>9701250</v>
      </c>
      <c r="G27" s="19">
        <v>14903948</v>
      </c>
      <c r="H27" s="19">
        <v>11894720</v>
      </c>
      <c r="I27" s="19">
        <v>49211464</v>
      </c>
    </row>
    <row r="28" spans="1:9" x14ac:dyDescent="0.25">
      <c r="A28" s="37" t="s">
        <v>83</v>
      </c>
      <c r="B28" s="18">
        <f>SUM(B26:B27)</f>
        <v>98916164</v>
      </c>
      <c r="C28" s="18">
        <f t="shared" ref="C28:I28" si="4">SUM(C26:C27)</f>
        <v>10348754</v>
      </c>
      <c r="D28" s="18">
        <f t="shared" si="4"/>
        <v>9971603</v>
      </c>
      <c r="E28" s="18">
        <f t="shared" si="4"/>
        <v>9701250</v>
      </c>
      <c r="F28" s="18">
        <f t="shared" si="4"/>
        <v>14903948</v>
      </c>
      <c r="G28" s="18">
        <f t="shared" si="4"/>
        <v>11894720</v>
      </c>
      <c r="H28" s="18">
        <f t="shared" si="4"/>
        <v>49211464</v>
      </c>
      <c r="I28" s="18">
        <f t="shared" si="4"/>
        <v>12974082</v>
      </c>
    </row>
    <row r="29" spans="1:9" x14ac:dyDescent="0.25">
      <c r="B29" s="3"/>
      <c r="C29" s="3"/>
      <c r="D29" s="3"/>
      <c r="E29" s="3"/>
      <c r="F29" s="3"/>
      <c r="G29" s="3"/>
    </row>
    <row r="31" spans="1:9" x14ac:dyDescent="0.25">
      <c r="A31" s="37" t="s">
        <v>84</v>
      </c>
      <c r="B31" s="10">
        <f>B8/('1'!B46/10)</f>
        <v>8.913535250992668</v>
      </c>
      <c r="C31" s="10">
        <f>C8/('1'!C46/10)</f>
        <v>0.50863716831861416</v>
      </c>
      <c r="D31" s="10">
        <f>D8/('1'!D46/10)</f>
        <v>6.3242085654561278</v>
      </c>
      <c r="E31" s="10">
        <f>E8/('1'!E46/10)</f>
        <v>10.94073942570237</v>
      </c>
      <c r="F31" s="10">
        <f>F8/('1'!F46/10)</f>
        <v>1.4279464508966524</v>
      </c>
      <c r="G31" s="10">
        <f>G8/('1'!G46/10)</f>
        <v>6.2500063510796835</v>
      </c>
      <c r="H31" s="10">
        <f>H8/('1'!H46/10)</f>
        <v>9.9173406979186467</v>
      </c>
      <c r="I31" s="10">
        <f>I8/('1'!I46/10)</f>
        <v>-9.0224547673104425</v>
      </c>
    </row>
    <row r="32" spans="1:9" x14ac:dyDescent="0.25">
      <c r="A32" s="37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6" sqref="A6:A13"/>
    </sheetView>
  </sheetViews>
  <sheetFormatPr defaultRowHeight="15" x14ac:dyDescent="0.25"/>
  <cols>
    <col min="1" max="1" width="16.5703125" bestFit="1" customWidth="1"/>
  </cols>
  <sheetData>
    <row r="1" spans="1:8" ht="15.75" x14ac:dyDescent="0.25">
      <c r="A1" s="4" t="s">
        <v>17</v>
      </c>
    </row>
    <row r="2" spans="1:8" x14ac:dyDescent="0.25">
      <c r="A2" s="3" t="s">
        <v>86</v>
      </c>
    </row>
    <row r="3" spans="1:8" ht="15.75" x14ac:dyDescent="0.25">
      <c r="A3" s="4" t="s">
        <v>55</v>
      </c>
    </row>
    <row r="5" spans="1:8" x14ac:dyDescent="0.25">
      <c r="A5" s="3"/>
      <c r="B5">
        <v>2012</v>
      </c>
      <c r="C5">
        <v>2013</v>
      </c>
      <c r="D5">
        <v>2014</v>
      </c>
      <c r="E5">
        <v>2015</v>
      </c>
      <c r="F5">
        <v>2016</v>
      </c>
      <c r="G5">
        <v>2017</v>
      </c>
      <c r="H5">
        <v>2018</v>
      </c>
    </row>
    <row r="6" spans="1:8" x14ac:dyDescent="0.25">
      <c r="A6" s="6" t="s">
        <v>87</v>
      </c>
      <c r="B6" s="30">
        <f>'2'!B25/'1'!B22</f>
        <v>2.542273145251563E-2</v>
      </c>
      <c r="C6" s="30">
        <f>'2'!C25/'1'!C22</f>
        <v>1.6006459273898651E-2</v>
      </c>
      <c r="D6" s="30">
        <f>'2'!D25/'1'!D22</f>
        <v>1.6665536189650935E-2</v>
      </c>
      <c r="E6" s="30">
        <f>'2'!E25/'1'!E22</f>
        <v>1.8749562090231976E-2</v>
      </c>
      <c r="F6" s="30">
        <f>'2'!F25/'1'!F22</f>
        <v>9.6963478674360545E-3</v>
      </c>
      <c r="G6" s="30">
        <f>'2'!G25/'1'!G22</f>
        <v>2.1511247211453827E-2</v>
      </c>
      <c r="H6" s="30">
        <f>'2'!H25/'1'!H22</f>
        <v>2.0404273808750231E-2</v>
      </c>
    </row>
    <row r="7" spans="1:8" x14ac:dyDescent="0.25">
      <c r="A7" s="6" t="s">
        <v>88</v>
      </c>
      <c r="B7" s="30">
        <f>'2'!B25/'1'!B45</f>
        <v>7.6060979834911613E-2</v>
      </c>
      <c r="C7" s="30">
        <f>'2'!C25/'1'!C45</f>
        <v>5.2547737683794449E-2</v>
      </c>
      <c r="D7" s="30">
        <f>'2'!D25/'1'!D45</f>
        <v>5.2343000056963733E-2</v>
      </c>
      <c r="E7" s="30">
        <f>'2'!E25/'1'!E45</f>
        <v>5.2553014473359694E-2</v>
      </c>
      <c r="F7" s="30">
        <f>'2'!F25/'1'!F45</f>
        <v>2.8776591249096872E-2</v>
      </c>
      <c r="G7" s="30">
        <f>'2'!G25/'1'!G45</f>
        <v>6.0548435273902322E-2</v>
      </c>
      <c r="H7" s="30">
        <f>'2'!H25/'1'!H45</f>
        <v>6.3359577526924962E-2</v>
      </c>
    </row>
    <row r="8" spans="1:8" x14ac:dyDescent="0.25">
      <c r="A8" s="6" t="s">
        <v>48</v>
      </c>
      <c r="B8" s="30">
        <f>'1'!B29/'1'!B45</f>
        <v>0.22169769573746501</v>
      </c>
      <c r="C8" s="30">
        <f>'1'!C29/'1'!C45</f>
        <v>0.16592608230706693</v>
      </c>
      <c r="D8" s="30">
        <f>'1'!D29/'1'!D45</f>
        <v>0.2264689322525972</v>
      </c>
      <c r="E8" s="30">
        <f>'1'!E29/'1'!E45</f>
        <v>0.20032464184194396</v>
      </c>
      <c r="F8" s="30">
        <f>'1'!F29/'1'!F45</f>
        <v>0.33260980837674303</v>
      </c>
      <c r="G8" s="30">
        <f>'1'!G29/'1'!G45</f>
        <v>0.25054262865916505</v>
      </c>
      <c r="H8" s="30">
        <f>'1'!H29/'1'!H45</f>
        <v>0.2850274941631889</v>
      </c>
    </row>
    <row r="9" spans="1:8" x14ac:dyDescent="0.25">
      <c r="A9" s="6" t="s">
        <v>49</v>
      </c>
      <c r="B9" s="28">
        <f>'1'!B13/'1'!B31</f>
        <v>1.0704501283270169</v>
      </c>
      <c r="C9" s="28">
        <f>'1'!C13/'1'!C31</f>
        <v>0.95494749437193593</v>
      </c>
      <c r="D9" s="28">
        <f>'1'!D13/'1'!D31</f>
        <v>1.0049197714447753</v>
      </c>
      <c r="E9" s="28">
        <f>'1'!E13/'1'!E31</f>
        <v>1.0944741071534128</v>
      </c>
      <c r="F9" s="28">
        <f>'1'!F13/'1'!F31</f>
        <v>1.0936509218852453</v>
      </c>
      <c r="G9" s="28">
        <f>'1'!G13/'1'!G31</f>
        <v>1.1132684051560069</v>
      </c>
      <c r="H9" s="28">
        <f>'1'!H13/'1'!H31</f>
        <v>1.0615180044355483</v>
      </c>
    </row>
    <row r="10" spans="1:8" x14ac:dyDescent="0.25">
      <c r="A10" s="6" t="s">
        <v>89</v>
      </c>
      <c r="B10" s="29">
        <f>'2'!B25/'2'!B5</f>
        <v>3.4967325535996997E-2</v>
      </c>
      <c r="C10" s="29">
        <f>'2'!C25/'2'!C5</f>
        <v>2.3395711753030561E-2</v>
      </c>
      <c r="D10" s="29">
        <f>'2'!D25/'2'!D5</f>
        <v>1.950609262154317E-2</v>
      </c>
      <c r="E10" s="29">
        <f>'2'!E25/'2'!E5</f>
        <v>2.1114911060077134E-2</v>
      </c>
      <c r="F10" s="29">
        <f>'2'!F25/'2'!F5</f>
        <v>1.6801607393971886E-2</v>
      </c>
      <c r="G10" s="29">
        <f>'2'!G25/'2'!G5</f>
        <v>2.3076562362490359E-2</v>
      </c>
      <c r="H10" s="29">
        <f>'2'!H25/'2'!H5</f>
        <v>2.0716709435629491E-2</v>
      </c>
    </row>
    <row r="11" spans="1:8" x14ac:dyDescent="0.25">
      <c r="A11" t="s">
        <v>50</v>
      </c>
      <c r="B11" s="29">
        <f>'2'!B12/'2'!B5</f>
        <v>5.7589745570229209E-2</v>
      </c>
      <c r="C11" s="29">
        <f>'2'!C12/'2'!C5</f>
        <v>7.7989826357786993E-2</v>
      </c>
      <c r="D11" s="29">
        <f>'2'!D12/'2'!D5</f>
        <v>7.3336009132579441E-2</v>
      </c>
      <c r="E11" s="29">
        <f>'2'!E12/'2'!E5</f>
        <v>7.1302771221840922E-2</v>
      </c>
      <c r="F11" s="29">
        <f>'2'!F12/'2'!F5</f>
        <v>6.1596798568918698E-2</v>
      </c>
      <c r="G11" s="29">
        <f>'2'!G12/'2'!G5</f>
        <v>6.9538146533641876E-2</v>
      </c>
      <c r="H11" s="29">
        <f>'2'!H12/'2'!H5</f>
        <v>5.7226840968221102E-2</v>
      </c>
    </row>
    <row r="12" spans="1:8" x14ac:dyDescent="0.25">
      <c r="A12" s="6" t="s">
        <v>90</v>
      </c>
      <c r="B12" s="29">
        <f>'2'!B25/('1'!B45+'1'!B29)</f>
        <v>6.2258429479150487E-2</v>
      </c>
      <c r="C12" s="29">
        <f>'2'!C25/('1'!C45+'1'!C29)</f>
        <v>4.5069527546562842E-2</v>
      </c>
      <c r="D12" s="29">
        <f>'2'!D25/('1'!D45+'1'!D29)</f>
        <v>4.2677803473446192E-2</v>
      </c>
      <c r="E12" s="29">
        <f>'2'!E25/('1'!E45+'1'!E29)</f>
        <v>4.3782334079816181E-2</v>
      </c>
      <c r="F12" s="29">
        <f>'2'!F25/('1'!F45+'1'!F29)</f>
        <v>2.159416137282506E-2</v>
      </c>
      <c r="G12" s="29">
        <f>'2'!G25/('1'!G45+'1'!G29)</f>
        <v>4.8417729940819776E-2</v>
      </c>
      <c r="H12" s="29">
        <f>'2'!H25/('1'!H45+'1'!H29)</f>
        <v>4.9306009260280288E-2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2020-04-11T15:45:34Z</dcterms:modified>
</cp:coreProperties>
</file>