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Jute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F28" i="1"/>
  <c r="G23" i="3" l="1"/>
  <c r="G14" i="3"/>
  <c r="G7" i="3"/>
  <c r="G23" i="2"/>
  <c r="G19" i="2"/>
  <c r="G5" i="2"/>
  <c r="G47" i="1"/>
  <c r="C47" i="1" l="1"/>
  <c r="D47" i="1"/>
  <c r="E47" i="1"/>
  <c r="F47" i="1"/>
  <c r="B47" i="1"/>
  <c r="F16" i="3" l="1"/>
  <c r="G16" i="3"/>
  <c r="F12" i="3"/>
  <c r="G12" i="3"/>
  <c r="F9" i="3"/>
  <c r="F22" i="3" s="1"/>
  <c r="G9" i="3"/>
  <c r="F16" i="2"/>
  <c r="G16" i="2"/>
  <c r="F8" i="2"/>
  <c r="G8" i="2"/>
  <c r="F7" i="2"/>
  <c r="G7" i="2"/>
  <c r="F22" i="1"/>
  <c r="F35" i="1" s="1"/>
  <c r="G22" i="1"/>
  <c r="G35" i="1" s="1"/>
  <c r="F41" i="1"/>
  <c r="F46" i="1" s="1"/>
  <c r="G41" i="1"/>
  <c r="G46" i="1" s="1"/>
  <c r="F17" i="1"/>
  <c r="G17" i="1"/>
  <c r="F10" i="1"/>
  <c r="G10" i="1"/>
  <c r="G17" i="3" l="1"/>
  <c r="G19" i="3" s="1"/>
  <c r="G22" i="3"/>
  <c r="G12" i="2"/>
  <c r="G15" i="2" s="1"/>
  <c r="G43" i="1"/>
  <c r="G18" i="1"/>
  <c r="F17" i="3"/>
  <c r="F19" i="3" s="1"/>
  <c r="F12" i="2"/>
  <c r="F15" i="2" s="1"/>
  <c r="F19" i="2" s="1"/>
  <c r="F22" i="2" s="1"/>
  <c r="F43" i="1"/>
  <c r="F18" i="1"/>
  <c r="B22" i="1"/>
  <c r="C22" i="1"/>
  <c r="E22" i="1"/>
  <c r="E35" i="1" s="1"/>
  <c r="E43" i="1" s="1"/>
  <c r="E41" i="1"/>
  <c r="E46" i="1" s="1"/>
  <c r="E17" i="1"/>
  <c r="E10" i="1"/>
  <c r="E16" i="2"/>
  <c r="E12" i="2"/>
  <c r="E15" i="2" s="1"/>
  <c r="E8" i="2"/>
  <c r="E7" i="2"/>
  <c r="E16" i="3"/>
  <c r="E12" i="3"/>
  <c r="E9" i="3"/>
  <c r="E17" i="3" s="1"/>
  <c r="E19" i="3" s="1"/>
  <c r="D16" i="3"/>
  <c r="D12" i="3"/>
  <c r="D9" i="3"/>
  <c r="D22" i="3" s="1"/>
  <c r="D16" i="2"/>
  <c r="D12" i="2"/>
  <c r="D15" i="2" s="1"/>
  <c r="D19" i="2" s="1"/>
  <c r="D8" i="2"/>
  <c r="D7" i="2"/>
  <c r="D22" i="1"/>
  <c r="D35" i="1" s="1"/>
  <c r="D41" i="1"/>
  <c r="D46" i="1" s="1"/>
  <c r="D17" i="1"/>
  <c r="D10" i="1"/>
  <c r="G22" i="2" l="1"/>
  <c r="D43" i="1"/>
  <c r="D18" i="1"/>
  <c r="E22" i="3"/>
  <c r="E18" i="1"/>
  <c r="D17" i="3"/>
  <c r="D19" i="3" s="1"/>
  <c r="E19" i="2"/>
  <c r="E22" i="2" s="1"/>
  <c r="C16" i="3"/>
  <c r="C17" i="3" s="1"/>
  <c r="C19" i="3" s="1"/>
  <c r="C12" i="3"/>
  <c r="C9" i="3"/>
  <c r="C22" i="3" s="1"/>
  <c r="D22" i="2"/>
  <c r="C8" i="2"/>
  <c r="C12" i="2" s="1"/>
  <c r="C15" i="2" s="1"/>
  <c r="C19" i="2" s="1"/>
  <c r="C22" i="2" s="1"/>
  <c r="C7" i="2"/>
  <c r="C35" i="1"/>
  <c r="C41" i="1"/>
  <c r="C46" i="1" s="1"/>
  <c r="C17" i="1"/>
  <c r="C10" i="1"/>
  <c r="C43" i="1" l="1"/>
  <c r="C18" i="1"/>
  <c r="B16" i="3"/>
  <c r="B17" i="3" s="1"/>
  <c r="B19" i="3" s="1"/>
  <c r="B12" i="3"/>
  <c r="B9" i="3"/>
  <c r="B22" i="3" s="1"/>
  <c r="B41" i="1"/>
  <c r="B46" i="1" s="1"/>
  <c r="B8" i="2"/>
  <c r="B7" i="2"/>
  <c r="B12" i="2" s="1"/>
  <c r="B15" i="2" s="1"/>
  <c r="B19" i="2" s="1"/>
  <c r="B22" i="2" s="1"/>
  <c r="B35" i="1"/>
  <c r="B17" i="1"/>
  <c r="B10" i="1"/>
  <c r="B43" i="1" l="1"/>
  <c r="B18" i="1"/>
</calcChain>
</file>

<file path=xl/sharedStrings.xml><?xml version="1.0" encoding="utf-8"?>
<sst xmlns="http://schemas.openxmlformats.org/spreadsheetml/2006/main" count="81" uniqueCount="75">
  <si>
    <t>Sonali Aansh Industries Limited</t>
  </si>
  <si>
    <t>Intangible Addition</t>
  </si>
  <si>
    <t xml:space="preserve"> Non Current Receivabloe</t>
  </si>
  <si>
    <t xml:space="preserve"> Inventories</t>
  </si>
  <si>
    <t xml:space="preserve"> Trade &amp; other receivables</t>
  </si>
  <si>
    <t xml:space="preserve"> Cash and cash Equivalents</t>
  </si>
  <si>
    <t xml:space="preserve"> Share Capital</t>
  </si>
  <si>
    <t xml:space="preserve"> Revaluation Reserve</t>
  </si>
  <si>
    <t xml:space="preserve"> Trade &amp; other payables</t>
  </si>
  <si>
    <t>Bank Overdraft</t>
  </si>
  <si>
    <t>Short term loan</t>
  </si>
  <si>
    <t xml:space="preserve"> Unpaid dividend</t>
  </si>
  <si>
    <t xml:space="preserve"> Provision for income tax</t>
  </si>
  <si>
    <t>Administrative expense</t>
  </si>
  <si>
    <t xml:space="preserve"> Marketing and Selling expense</t>
  </si>
  <si>
    <t xml:space="preserve"> Financial Expense</t>
  </si>
  <si>
    <t>Operating Profit</t>
  </si>
  <si>
    <t>Contribution to WPPF &amp; WF</t>
  </si>
  <si>
    <t>Bank overdraft  &amp; short term laon</t>
  </si>
  <si>
    <t>Cash received from customers and other income</t>
  </si>
  <si>
    <t xml:space="preserve"> Advance income tax</t>
  </si>
  <si>
    <t>Bank Laon</t>
  </si>
  <si>
    <t xml:space="preserve"> Deferred tax laibility</t>
  </si>
  <si>
    <t>Current Tax</t>
  </si>
  <si>
    <t xml:space="preserve"> Deferred Tax</t>
  </si>
  <si>
    <t xml:space="preserve"> Account receivables</t>
  </si>
  <si>
    <t xml:space="preserve"> Retained  Earnings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</si>
  <si>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</si>
  <si>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</si>
  <si>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</si>
  <si>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</si>
  <si>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</si>
  <si>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</si>
  <si>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</si>
  <si>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</si>
  <si>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</si>
  <si>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</si>
  <si>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</si>
  <si>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</si>
  <si>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</si>
  <si>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</si>
  <si>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</si>
  <si>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</si>
  <si>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</si>
  <si>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</si>
  <si>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</si>
  <si>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</si>
  <si>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</si>
  <si>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</si>
  <si>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</si>
  <si>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</si>
  <si>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</si>
  <si>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</si>
  <si>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</si>
  <si>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</si>
  <si>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</si>
  <si>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Dividend paid</t>
  </si>
  <si>
    <t>Cash payments for cost &amp; expense</t>
  </si>
  <si>
    <t>Income tax paid</t>
  </si>
  <si>
    <t>Purcahse of property, plant &amp; equipment</t>
  </si>
  <si>
    <t>Net Operating Cash Flow Per Share</t>
  </si>
  <si>
    <t>Shares to Calculate NOCFPS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</si>
  <si>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</si>
  <si>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</si>
  <si>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</si>
  <si>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</si>
  <si>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</si>
  <si>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</si>
  <si>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</si>
  <si>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</si>
  <si>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Property, plant &amp; Equipment</t>
  </si>
  <si>
    <t>Profit Before contribution to WPPF</t>
  </si>
  <si>
    <t>CP of Long Term Loan</t>
  </si>
  <si>
    <t xml:space="preserve"> Liabilites for expense</t>
  </si>
  <si>
    <t xml:space="preserve"> Provision for employees 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</si>
</sst>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64" fontId="1" fillId="0" borderId="0" xfId="1" applyNumberFormat="1" applyFont="1"/>
    <xf numFmtId="43" fontId="2" fillId="0" borderId="0" xfId="0" applyNumberFormat="1" applyFont="1"/>
    <xf numFmtId="43" fontId="2" fillId="0" borderId="0" xfId="1" applyNumberFormat="1" applyFont="1"/>
    <xf numFmtId="2" fontId="2" fillId="0" borderId="0" xfId="0" applyNumberFormat="1" applyFont="1"/>
    <xf numFmtId="0" fontId="3" fillId="0" borderId="0" xfId="0" applyFo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164" fontId="0" fillId="0" borderId="0" xfId="0" applyNumberFormat="1"/>
    <xf numFmtId="0" fontId="2" fillId="0" borderId="2" xfId="0" applyFont="1" applyBorder="1"/>
    <xf numFmtId="164" fontId="6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D43" sqref="D43"/>
    </sheetView>
  </sheetViews>
  <sheetFormatPr defaultRowHeight="15" x14ac:dyDescent="0.25"/>
  <cols>
    <col min="1" max="1" width="29.28515625" bestFit="1" customWidth="1"/>
    <col min="2" max="2" width="15.28515625" bestFit="1" customWidth="1"/>
    <col min="3" max="7" width="14.28515625" bestFit="1" customWidth="1"/>
  </cols>
  <sheetData>
    <row r="1" spans="1:8" x14ac:dyDescent="0.25">
      <c r="A1" s="1" t="s">
        <v>0</v>
      </c>
    </row>
    <row r="2" spans="1:8" ht="15.75" x14ac:dyDescent="0.25">
      <c r="A2" s="9" t="s">
        <v>27</v>
      </c>
    </row>
    <row r="3" spans="1:8" ht="15.75" x14ac:dyDescent="0.25">
      <c r="A3" s="9" t="s">
        <v>28</v>
      </c>
    </row>
    <row r="4" spans="1:8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8" x14ac:dyDescent="0.25">
      <c r="A5" s="10" t="s">
        <v>29</v>
      </c>
    </row>
    <row r="6" spans="1:8" x14ac:dyDescent="0.25">
      <c r="A6" s="11" t="s">
        <v>30</v>
      </c>
    </row>
    <row r="7" spans="1:8" x14ac:dyDescent="0.25">
      <c r="A7" t="s">
        <v>70</v>
      </c>
      <c r="B7" s="3">
        <v>584402020</v>
      </c>
      <c r="C7" s="3">
        <v>578667752</v>
      </c>
      <c r="D7" s="3">
        <v>580038375</v>
      </c>
      <c r="E7" s="3">
        <v>592473699</v>
      </c>
      <c r="F7" s="3">
        <v>594273421</v>
      </c>
      <c r="G7" s="3">
        <v>600238386</v>
      </c>
      <c r="H7" s="3"/>
    </row>
    <row r="8" spans="1:8" x14ac:dyDescent="0.25">
      <c r="A8" t="s">
        <v>1</v>
      </c>
      <c r="B8" s="3">
        <v>55975624</v>
      </c>
      <c r="C8" s="3">
        <v>55975624</v>
      </c>
      <c r="D8" s="3">
        <v>55975624</v>
      </c>
      <c r="E8" s="3">
        <v>55975624</v>
      </c>
      <c r="F8" s="3">
        <v>55975624</v>
      </c>
      <c r="G8" s="3">
        <v>55975624</v>
      </c>
      <c r="H8" s="3"/>
    </row>
    <row r="9" spans="1:8" x14ac:dyDescent="0.25">
      <c r="A9" t="s">
        <v>2</v>
      </c>
      <c r="B9" s="3">
        <v>2223574</v>
      </c>
      <c r="C9" s="3">
        <v>2223574</v>
      </c>
      <c r="D9" s="3">
        <v>2223574</v>
      </c>
      <c r="E9" s="3">
        <v>3146217</v>
      </c>
      <c r="F9" s="3">
        <v>3589799</v>
      </c>
      <c r="G9" s="3">
        <v>3918026</v>
      </c>
      <c r="H9" s="3"/>
    </row>
    <row r="10" spans="1:8" x14ac:dyDescent="0.25">
      <c r="A10" s="1"/>
      <c r="B10" s="4">
        <f>SUM(B7:B9)</f>
        <v>642601218</v>
      </c>
      <c r="C10" s="4">
        <f>SUM(C7:C9)</f>
        <v>636866950</v>
      </c>
      <c r="D10" s="4">
        <f>SUM(D7:D9)</f>
        <v>638237573</v>
      </c>
      <c r="E10" s="4">
        <f>SUM(E7:E9)</f>
        <v>651595540</v>
      </c>
      <c r="F10" s="4">
        <f t="shared" ref="F10:G10" si="0">SUM(F7:F9)</f>
        <v>653838844</v>
      </c>
      <c r="G10" s="4">
        <f t="shared" si="0"/>
        <v>660132036</v>
      </c>
      <c r="H10" s="3"/>
    </row>
    <row r="11" spans="1:8" x14ac:dyDescent="0.25">
      <c r="A11" s="11" t="s">
        <v>31</v>
      </c>
      <c r="B11" s="3"/>
      <c r="C11" s="3"/>
      <c r="D11" s="3"/>
      <c r="E11" s="3"/>
      <c r="F11" s="3"/>
      <c r="G11" s="3"/>
      <c r="H11" s="3"/>
    </row>
    <row r="12" spans="1:8" x14ac:dyDescent="0.25">
      <c r="A12" t="s">
        <v>3</v>
      </c>
      <c r="B12" s="3">
        <v>403633158</v>
      </c>
      <c r="C12" s="3">
        <v>421704842</v>
      </c>
      <c r="D12" s="3">
        <v>436253998</v>
      </c>
      <c r="E12" s="3">
        <v>582137278</v>
      </c>
      <c r="F12" s="3">
        <v>589178226</v>
      </c>
      <c r="G12" s="3">
        <v>608085580</v>
      </c>
      <c r="H12" s="3"/>
    </row>
    <row r="13" spans="1:8" x14ac:dyDescent="0.25">
      <c r="A13" t="s">
        <v>4</v>
      </c>
      <c r="B13" s="3">
        <v>216389005</v>
      </c>
      <c r="C13" s="3">
        <v>324631972</v>
      </c>
      <c r="D13" s="3">
        <v>300527354</v>
      </c>
      <c r="E13" s="3">
        <v>249650888</v>
      </c>
      <c r="F13" s="3">
        <v>171773189</v>
      </c>
      <c r="G13" s="3">
        <v>271319392</v>
      </c>
      <c r="H13" s="3"/>
    </row>
    <row r="14" spans="1:8" x14ac:dyDescent="0.25">
      <c r="A14" t="s">
        <v>25</v>
      </c>
      <c r="B14" s="3">
        <v>30283565</v>
      </c>
      <c r="C14" s="3">
        <v>34877470</v>
      </c>
      <c r="D14" s="3">
        <v>21827053</v>
      </c>
      <c r="E14" s="3">
        <v>18692529</v>
      </c>
      <c r="F14" s="3">
        <v>18582186</v>
      </c>
      <c r="G14" s="3">
        <v>51746703</v>
      </c>
      <c r="H14" s="3"/>
    </row>
    <row r="15" spans="1:8" x14ac:dyDescent="0.25">
      <c r="A15" t="s">
        <v>20</v>
      </c>
      <c r="B15" s="3">
        <v>65629149</v>
      </c>
      <c r="C15" s="3">
        <v>75424873</v>
      </c>
      <c r="D15" s="3">
        <v>81330633</v>
      </c>
      <c r="E15" s="3">
        <v>87148022</v>
      </c>
      <c r="F15" s="3">
        <v>94692754</v>
      </c>
      <c r="G15" s="3">
        <v>90320474</v>
      </c>
      <c r="H15" s="3"/>
    </row>
    <row r="16" spans="1:8" x14ac:dyDescent="0.25">
      <c r="A16" t="s">
        <v>5</v>
      </c>
      <c r="B16" s="3">
        <v>2762970</v>
      </c>
      <c r="C16" s="3">
        <v>244945</v>
      </c>
      <c r="D16" s="3">
        <v>3136584</v>
      </c>
      <c r="E16" s="3">
        <v>2774217</v>
      </c>
      <c r="F16" s="3">
        <v>3924610</v>
      </c>
      <c r="G16" s="3">
        <v>4735843</v>
      </c>
      <c r="H16" s="3"/>
    </row>
    <row r="17" spans="1:8" x14ac:dyDescent="0.25">
      <c r="A17" s="1"/>
      <c r="B17" s="4">
        <f>SUM(B12:B16)</f>
        <v>718697847</v>
      </c>
      <c r="C17" s="4">
        <f>SUM(C12:C16)</f>
        <v>856884102</v>
      </c>
      <c r="D17" s="4">
        <f>SUM(D12:D16)</f>
        <v>843075622</v>
      </c>
      <c r="E17" s="4">
        <f>SUM(E12:E16)</f>
        <v>940402934</v>
      </c>
      <c r="F17" s="4">
        <f t="shared" ref="F17:G17" si="1">SUM(F12:F16)</f>
        <v>878150965</v>
      </c>
      <c r="G17" s="4">
        <f t="shared" si="1"/>
        <v>1026207992</v>
      </c>
      <c r="H17" s="3"/>
    </row>
    <row r="18" spans="1:8" x14ac:dyDescent="0.25">
      <c r="A18" s="1"/>
      <c r="B18" s="4">
        <f>B10+B17</f>
        <v>1361299065</v>
      </c>
      <c r="C18" s="4">
        <f>C10+C17</f>
        <v>1493751052</v>
      </c>
      <c r="D18" s="4">
        <f>D10+D17</f>
        <v>1481313195</v>
      </c>
      <c r="E18" s="4">
        <f>E10+E17</f>
        <v>1591998474</v>
      </c>
      <c r="F18" s="4">
        <f t="shared" ref="F18:G18" si="2">F10+F17</f>
        <v>1531989809</v>
      </c>
      <c r="G18" s="4">
        <f t="shared" si="2"/>
        <v>1686340028</v>
      </c>
      <c r="H18" s="3"/>
    </row>
    <row r="19" spans="1:8" x14ac:dyDescent="0.25">
      <c r="B19" s="3"/>
      <c r="C19" s="3"/>
      <c r="D19" s="3"/>
      <c r="E19" s="3"/>
      <c r="F19" s="3"/>
      <c r="G19" s="3"/>
      <c r="H19" s="3"/>
    </row>
    <row r="20" spans="1:8" ht="15.75" x14ac:dyDescent="0.25">
      <c r="A20" s="12" t="s">
        <v>32</v>
      </c>
      <c r="B20" s="3"/>
      <c r="C20" s="3"/>
      <c r="D20" s="3"/>
      <c r="E20" s="3"/>
      <c r="F20" s="3"/>
      <c r="G20" s="3"/>
      <c r="H20" s="3"/>
    </row>
    <row r="21" spans="1:8" ht="15.75" x14ac:dyDescent="0.25">
      <c r="A21" s="13" t="s">
        <v>33</v>
      </c>
      <c r="B21" s="4"/>
      <c r="C21" s="4"/>
      <c r="D21" s="4"/>
      <c r="E21" s="3"/>
      <c r="F21" s="3"/>
      <c r="G21" s="3"/>
      <c r="H21" s="3"/>
    </row>
    <row r="22" spans="1:8" x14ac:dyDescent="0.25">
      <c r="A22" s="11" t="s">
        <v>34</v>
      </c>
      <c r="B22" s="4">
        <f t="shared" ref="B22:C22" si="3">B23+B24</f>
        <v>0</v>
      </c>
      <c r="C22" s="4">
        <f t="shared" si="3"/>
        <v>0</v>
      </c>
      <c r="D22" s="4">
        <f>D23+D24</f>
        <v>207818444</v>
      </c>
      <c r="E22" s="4">
        <f>E23+E24</f>
        <v>159709589</v>
      </c>
      <c r="F22" s="4">
        <f t="shared" ref="F22:G22" si="4">F23+F24</f>
        <v>161784036</v>
      </c>
      <c r="G22" s="4">
        <f t="shared" si="4"/>
        <v>150791670</v>
      </c>
      <c r="H22" s="3"/>
    </row>
    <row r="23" spans="1:8" x14ac:dyDescent="0.25">
      <c r="A23" t="s">
        <v>21</v>
      </c>
      <c r="B23" s="4">
        <v>0</v>
      </c>
      <c r="C23" s="4">
        <v>0</v>
      </c>
      <c r="D23" s="5">
        <v>203710744</v>
      </c>
      <c r="E23" s="3">
        <v>155955920</v>
      </c>
      <c r="F23" s="3">
        <v>158034851</v>
      </c>
      <c r="G23" s="3">
        <v>148723273</v>
      </c>
      <c r="H23" s="3"/>
    </row>
    <row r="24" spans="1:8" x14ac:dyDescent="0.25">
      <c r="A24" t="s">
        <v>22</v>
      </c>
      <c r="B24" s="4">
        <v>0</v>
      </c>
      <c r="C24" s="4">
        <v>0</v>
      </c>
      <c r="D24" s="5">
        <v>4107700</v>
      </c>
      <c r="E24" s="3">
        <v>3753669</v>
      </c>
      <c r="F24" s="3">
        <v>3749185</v>
      </c>
      <c r="G24" s="3">
        <v>2068397</v>
      </c>
      <c r="H24" s="3"/>
    </row>
    <row r="25" spans="1:8" x14ac:dyDescent="0.25">
      <c r="B25" s="4"/>
      <c r="C25" s="4"/>
      <c r="D25" s="5"/>
      <c r="E25" s="3"/>
      <c r="F25" s="3"/>
      <c r="G25" s="3"/>
      <c r="H25" s="3"/>
    </row>
    <row r="26" spans="1:8" x14ac:dyDescent="0.25">
      <c r="A26" s="11" t="s">
        <v>35</v>
      </c>
      <c r="B26" s="4">
        <v>0</v>
      </c>
      <c r="C26" s="4">
        <v>0</v>
      </c>
      <c r="D26" s="3"/>
      <c r="E26" s="3"/>
      <c r="F26" s="3"/>
      <c r="G26" s="3"/>
      <c r="H26" s="3"/>
    </row>
    <row r="27" spans="1:8" x14ac:dyDescent="0.25">
      <c r="A27" t="s">
        <v>8</v>
      </c>
      <c r="B27" s="3">
        <v>115483909</v>
      </c>
      <c r="C27" s="3">
        <v>187880005</v>
      </c>
      <c r="D27" s="3">
        <v>99229175</v>
      </c>
      <c r="E27" s="3">
        <v>88826795</v>
      </c>
      <c r="F27" s="3">
        <v>99132172</v>
      </c>
      <c r="G27" s="3">
        <v>86246957</v>
      </c>
      <c r="H27" s="3"/>
    </row>
    <row r="28" spans="1:8" x14ac:dyDescent="0.25">
      <c r="A28" t="s">
        <v>9</v>
      </c>
      <c r="B28" s="3">
        <v>345413740</v>
      </c>
      <c r="C28" s="3">
        <v>322310112</v>
      </c>
      <c r="D28" s="3">
        <v>196861644</v>
      </c>
      <c r="E28" s="3">
        <v>374227946</v>
      </c>
      <c r="F28" s="17">
        <f>287044782</f>
        <v>287044782</v>
      </c>
      <c r="G28" s="3">
        <v>472963269</v>
      </c>
      <c r="H28" s="3"/>
    </row>
    <row r="29" spans="1:8" x14ac:dyDescent="0.25">
      <c r="A29" t="s">
        <v>72</v>
      </c>
      <c r="B29" s="3"/>
      <c r="C29" s="3"/>
      <c r="D29" s="3"/>
      <c r="E29" s="3"/>
      <c r="F29" s="17">
        <v>47456000</v>
      </c>
      <c r="G29" s="3">
        <v>47456000</v>
      </c>
      <c r="H29" s="3"/>
    </row>
    <row r="30" spans="1:8" x14ac:dyDescent="0.25">
      <c r="A30" t="s">
        <v>10</v>
      </c>
      <c r="B30" s="3">
        <v>228808995</v>
      </c>
      <c r="C30" s="3">
        <v>294701844</v>
      </c>
      <c r="D30" s="3">
        <v>291700725</v>
      </c>
      <c r="E30" s="3">
        <v>281301934</v>
      </c>
      <c r="F30" s="3">
        <v>247338629</v>
      </c>
      <c r="G30" s="3">
        <f>230559325</f>
        <v>230559325</v>
      </c>
      <c r="H30" s="3"/>
    </row>
    <row r="31" spans="1:8" x14ac:dyDescent="0.25">
      <c r="A31" t="s">
        <v>11</v>
      </c>
      <c r="B31" s="3">
        <v>1941269</v>
      </c>
      <c r="C31" s="3">
        <v>2469578</v>
      </c>
      <c r="D31" s="3">
        <v>2893101</v>
      </c>
      <c r="E31" s="3">
        <v>1989621</v>
      </c>
      <c r="F31" s="3">
        <v>4143775</v>
      </c>
      <c r="G31" s="3">
        <v>3734902</v>
      </c>
      <c r="H31" s="3"/>
    </row>
    <row r="32" spans="1:8" x14ac:dyDescent="0.25">
      <c r="A32" t="s">
        <v>73</v>
      </c>
      <c r="B32" s="3">
        <v>26409706</v>
      </c>
      <c r="C32" s="3">
        <v>40873111</v>
      </c>
      <c r="D32" s="3">
        <v>38609347</v>
      </c>
      <c r="E32" s="3">
        <v>36721375</v>
      </c>
      <c r="F32" s="3">
        <v>30954791</v>
      </c>
      <c r="G32" s="3">
        <v>32910955</v>
      </c>
      <c r="H32" s="3"/>
    </row>
    <row r="33" spans="1:8" x14ac:dyDescent="0.25">
      <c r="A33" t="s">
        <v>74</v>
      </c>
      <c r="B33" s="3">
        <v>15878273</v>
      </c>
      <c r="C33" s="3">
        <v>17658718</v>
      </c>
      <c r="D33" s="3">
        <v>20337870</v>
      </c>
      <c r="E33" s="3">
        <v>23048318</v>
      </c>
      <c r="F33" s="3">
        <v>25711248</v>
      </c>
      <c r="G33" s="3">
        <v>26408985</v>
      </c>
      <c r="H33" s="3"/>
    </row>
    <row r="34" spans="1:8" x14ac:dyDescent="0.25">
      <c r="A34" t="s">
        <v>12</v>
      </c>
      <c r="B34" s="3">
        <v>15778035</v>
      </c>
      <c r="C34" s="3">
        <v>16081624</v>
      </c>
      <c r="D34" s="3">
        <v>16520810</v>
      </c>
      <c r="E34" s="3">
        <v>17221006</v>
      </c>
      <c r="F34" s="3">
        <v>17716906</v>
      </c>
      <c r="G34" s="3">
        <v>22622274</v>
      </c>
      <c r="H34" s="3"/>
    </row>
    <row r="35" spans="1:8" x14ac:dyDescent="0.25">
      <c r="A35" s="1"/>
      <c r="B35" s="4">
        <f>SUM(B27:B34)</f>
        <v>749713927</v>
      </c>
      <c r="C35" s="4">
        <f>SUM(C27:C34)</f>
        <v>881974992</v>
      </c>
      <c r="D35" s="4">
        <f>SUM(D27:D34)+D22</f>
        <v>873971116</v>
      </c>
      <c r="E35" s="4">
        <f>SUM(E27:E34)+E22</f>
        <v>983046584</v>
      </c>
      <c r="F35" s="4">
        <f t="shared" ref="F35:G35" si="5">SUM(F27:F34)+F22</f>
        <v>921282339</v>
      </c>
      <c r="G35" s="4">
        <f t="shared" si="5"/>
        <v>1073694337</v>
      </c>
      <c r="H35" s="3"/>
    </row>
    <row r="36" spans="1:8" x14ac:dyDescent="0.25">
      <c r="A36" s="1"/>
      <c r="B36" s="4"/>
      <c r="C36" s="4"/>
      <c r="D36" s="4"/>
      <c r="E36" s="4"/>
      <c r="F36" s="4"/>
      <c r="G36" s="4"/>
      <c r="H36" s="3"/>
    </row>
    <row r="37" spans="1:8" x14ac:dyDescent="0.25">
      <c r="A37" s="11" t="s">
        <v>36</v>
      </c>
      <c r="B37" s="3"/>
      <c r="C37" s="3"/>
      <c r="D37" s="3"/>
      <c r="E37" s="3"/>
      <c r="F37" s="3"/>
      <c r="G37" s="3"/>
      <c r="H37" s="3"/>
    </row>
    <row r="38" spans="1:8" x14ac:dyDescent="0.25">
      <c r="A38" t="s">
        <v>6</v>
      </c>
      <c r="B38" s="3">
        <v>27120000</v>
      </c>
      <c r="C38" s="3">
        <v>27120000</v>
      </c>
      <c r="D38" s="3">
        <v>27120000</v>
      </c>
      <c r="E38" s="3">
        <v>27120000</v>
      </c>
      <c r="F38" s="3">
        <v>27120000</v>
      </c>
      <c r="G38" s="3">
        <v>27120000</v>
      </c>
      <c r="H38" s="3"/>
    </row>
    <row r="39" spans="1:8" x14ac:dyDescent="0.25">
      <c r="A39" t="s">
        <v>7</v>
      </c>
      <c r="B39" s="3">
        <v>504310971</v>
      </c>
      <c r="C39" s="3">
        <v>504310971</v>
      </c>
      <c r="D39" s="3">
        <v>504310971</v>
      </c>
      <c r="E39" s="3">
        <v>504310971</v>
      </c>
      <c r="F39" s="3">
        <v>504310971</v>
      </c>
      <c r="G39" s="3">
        <v>504310971</v>
      </c>
      <c r="H39" s="3"/>
    </row>
    <row r="40" spans="1:8" x14ac:dyDescent="0.25">
      <c r="A40" t="s">
        <v>26</v>
      </c>
      <c r="B40" s="3">
        <v>80154167</v>
      </c>
      <c r="C40" s="3">
        <v>80345089</v>
      </c>
      <c r="D40" s="3">
        <v>75911108</v>
      </c>
      <c r="E40" s="3">
        <v>77520919</v>
      </c>
      <c r="F40" s="3">
        <v>79276499</v>
      </c>
      <c r="G40" s="3">
        <v>81214720</v>
      </c>
      <c r="H40" s="3"/>
    </row>
    <row r="41" spans="1:8" x14ac:dyDescent="0.25">
      <c r="B41" s="4">
        <f t="shared" ref="B41:G41" si="6">SUM(B38:B40)</f>
        <v>611585138</v>
      </c>
      <c r="C41" s="4">
        <f t="shared" si="6"/>
        <v>611776060</v>
      </c>
      <c r="D41" s="4">
        <f t="shared" si="6"/>
        <v>607342079</v>
      </c>
      <c r="E41" s="4">
        <f t="shared" si="6"/>
        <v>608951890</v>
      </c>
      <c r="F41" s="4">
        <f t="shared" si="6"/>
        <v>610707470</v>
      </c>
      <c r="G41" s="4">
        <f t="shared" si="6"/>
        <v>612645691</v>
      </c>
      <c r="H41" s="3"/>
    </row>
    <row r="42" spans="1:8" x14ac:dyDescent="0.25">
      <c r="A42" s="1"/>
      <c r="B42" s="4"/>
      <c r="C42" s="4"/>
      <c r="D42" s="4"/>
      <c r="E42" s="4"/>
      <c r="F42" s="4"/>
      <c r="G42" s="4"/>
      <c r="H42" s="3"/>
    </row>
    <row r="43" spans="1:8" x14ac:dyDescent="0.25">
      <c r="A43" s="1"/>
      <c r="B43" s="4">
        <f t="shared" ref="B43:G43" si="7">B41+B35</f>
        <v>1361299065</v>
      </c>
      <c r="C43" s="4">
        <f t="shared" si="7"/>
        <v>1493751052</v>
      </c>
      <c r="D43" s="4">
        <f t="shared" si="7"/>
        <v>1481313195</v>
      </c>
      <c r="E43" s="4">
        <f t="shared" si="7"/>
        <v>1591998474</v>
      </c>
      <c r="F43" s="4">
        <f t="shared" si="7"/>
        <v>1531989809</v>
      </c>
      <c r="G43" s="4">
        <f t="shared" si="7"/>
        <v>1686340028</v>
      </c>
      <c r="H43" s="3"/>
    </row>
    <row r="44" spans="1:8" x14ac:dyDescent="0.25">
      <c r="B44" s="3"/>
      <c r="C44" s="3"/>
      <c r="D44" s="3"/>
      <c r="E44" s="3"/>
      <c r="F44" s="3"/>
      <c r="G44" s="3"/>
      <c r="H44" s="3"/>
    </row>
    <row r="46" spans="1:8" x14ac:dyDescent="0.25">
      <c r="A46" s="14" t="s">
        <v>37</v>
      </c>
      <c r="B46" s="6">
        <f t="shared" ref="B46:G46" si="8">B41/(B38/10)</f>
        <v>225.51074410029497</v>
      </c>
      <c r="C46" s="6">
        <f t="shared" si="8"/>
        <v>225.5811430678466</v>
      </c>
      <c r="D46" s="6">
        <f t="shared" si="8"/>
        <v>223.94619432153394</v>
      </c>
      <c r="E46" s="6">
        <f t="shared" si="8"/>
        <v>224.53978244837759</v>
      </c>
      <c r="F46" s="6">
        <f t="shared" si="8"/>
        <v>225.18712020648968</v>
      </c>
      <c r="G46" s="6">
        <f t="shared" si="8"/>
        <v>225.9018034660767</v>
      </c>
    </row>
    <row r="47" spans="1:8" x14ac:dyDescent="0.25">
      <c r="A47" s="14" t="s">
        <v>38</v>
      </c>
      <c r="B47" s="15">
        <f>B38/10</f>
        <v>2712000</v>
      </c>
      <c r="C47" s="15">
        <f t="shared" ref="C47:G47" si="9">C38/10</f>
        <v>2712000</v>
      </c>
      <c r="D47" s="15">
        <f t="shared" si="9"/>
        <v>2712000</v>
      </c>
      <c r="E47" s="15">
        <f t="shared" si="9"/>
        <v>2712000</v>
      </c>
      <c r="F47" s="15">
        <f t="shared" si="9"/>
        <v>2712000</v>
      </c>
      <c r="G47" s="15">
        <f t="shared" si="9"/>
        <v>2712000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J12" sqref="J12"/>
    </sheetView>
  </sheetViews>
  <sheetFormatPr defaultRowHeight="15" x14ac:dyDescent="0.25"/>
  <cols>
    <col min="1" max="1" width="32.5703125" bestFit="1" customWidth="1"/>
    <col min="2" max="2" width="15.28515625" bestFit="1" customWidth="1"/>
    <col min="3" max="7" width="12.5703125" bestFit="1" customWidth="1"/>
  </cols>
  <sheetData>
    <row r="1" spans="1:8" x14ac:dyDescent="0.25">
      <c r="A1" s="1" t="s">
        <v>0</v>
      </c>
    </row>
    <row r="2" spans="1:8" ht="15.75" x14ac:dyDescent="0.25">
      <c r="A2" s="9" t="s">
        <v>39</v>
      </c>
    </row>
    <row r="3" spans="1:8" ht="15.75" x14ac:dyDescent="0.25">
      <c r="A3" s="9" t="s">
        <v>28</v>
      </c>
    </row>
    <row r="4" spans="1:8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8" x14ac:dyDescent="0.25">
      <c r="A5" s="14" t="s">
        <v>40</v>
      </c>
      <c r="B5" s="3">
        <v>751814585</v>
      </c>
      <c r="C5" s="3">
        <v>687068609</v>
      </c>
      <c r="D5" s="3">
        <v>723511104</v>
      </c>
      <c r="E5" s="3">
        <v>714972314</v>
      </c>
      <c r="F5" s="3">
        <v>689933353</v>
      </c>
      <c r="G5" s="3">
        <f>632084703+79636294+100000</f>
        <v>711820997</v>
      </c>
      <c r="H5" s="3"/>
    </row>
    <row r="6" spans="1:8" x14ac:dyDescent="0.25">
      <c r="A6" t="s">
        <v>41</v>
      </c>
      <c r="B6" s="3">
        <v>630196889</v>
      </c>
      <c r="C6" s="3">
        <v>571552496</v>
      </c>
      <c r="D6" s="3">
        <v>610579448</v>
      </c>
      <c r="E6" s="3">
        <v>597753880</v>
      </c>
      <c r="F6" s="3">
        <v>569453871</v>
      </c>
      <c r="G6" s="3">
        <v>566987049</v>
      </c>
      <c r="H6" s="3"/>
    </row>
    <row r="7" spans="1:8" x14ac:dyDescent="0.25">
      <c r="A7" s="14" t="s">
        <v>42</v>
      </c>
      <c r="B7" s="4">
        <f t="shared" ref="B7:G7" si="0">B5-B6</f>
        <v>121617696</v>
      </c>
      <c r="C7" s="4">
        <f t="shared" si="0"/>
        <v>115516113</v>
      </c>
      <c r="D7" s="4">
        <f t="shared" si="0"/>
        <v>112931656</v>
      </c>
      <c r="E7" s="4">
        <f t="shared" si="0"/>
        <v>117218434</v>
      </c>
      <c r="F7" s="4">
        <f t="shared" si="0"/>
        <v>120479482</v>
      </c>
      <c r="G7" s="4">
        <f t="shared" si="0"/>
        <v>144833948</v>
      </c>
      <c r="H7" s="3"/>
    </row>
    <row r="8" spans="1:8" x14ac:dyDescent="0.25">
      <c r="A8" s="14" t="s">
        <v>43</v>
      </c>
      <c r="B8" s="4">
        <f>SUM(B9:B11)</f>
        <v>112655666</v>
      </c>
      <c r="C8" s="4">
        <f>SUM(C9:C11)</f>
        <v>113492185</v>
      </c>
      <c r="D8" s="4">
        <f>SUM(D9:D11)</f>
        <v>109857356</v>
      </c>
      <c r="E8" s="4">
        <f>SUM(E9:E11)</f>
        <v>112317060</v>
      </c>
      <c r="F8" s="4">
        <f t="shared" ref="F8:G8" si="1">SUM(F9:F11)</f>
        <v>115272536</v>
      </c>
      <c r="G8" s="4">
        <f t="shared" si="1"/>
        <v>126505109</v>
      </c>
      <c r="H8" s="3"/>
    </row>
    <row r="9" spans="1:8" x14ac:dyDescent="0.25">
      <c r="A9" s="2" t="s">
        <v>13</v>
      </c>
      <c r="B9" s="3">
        <v>20846648</v>
      </c>
      <c r="C9" s="3">
        <v>18425087</v>
      </c>
      <c r="D9" s="3">
        <v>17199906</v>
      </c>
      <c r="E9" s="3">
        <v>13872164</v>
      </c>
      <c r="F9" s="3">
        <v>15489564</v>
      </c>
      <c r="G9" s="3">
        <v>17290102</v>
      </c>
      <c r="H9" s="3"/>
    </row>
    <row r="10" spans="1:8" x14ac:dyDescent="0.25">
      <c r="A10" s="2" t="s">
        <v>14</v>
      </c>
      <c r="B10" s="3">
        <v>42291607</v>
      </c>
      <c r="C10" s="3">
        <v>44018511</v>
      </c>
      <c r="D10" s="3">
        <v>47574945</v>
      </c>
      <c r="E10" s="3">
        <v>37029571</v>
      </c>
      <c r="F10" s="3">
        <v>39757334</v>
      </c>
      <c r="G10" s="3">
        <v>47416997</v>
      </c>
      <c r="H10" s="3"/>
    </row>
    <row r="11" spans="1:8" x14ac:dyDescent="0.25">
      <c r="A11" s="2" t="s">
        <v>15</v>
      </c>
      <c r="B11" s="3">
        <v>49517411</v>
      </c>
      <c r="C11" s="3">
        <v>51048587</v>
      </c>
      <c r="D11" s="3">
        <v>45082505</v>
      </c>
      <c r="E11" s="3">
        <v>61415325</v>
      </c>
      <c r="F11" s="3">
        <v>60025638</v>
      </c>
      <c r="G11" s="3">
        <v>61798010</v>
      </c>
      <c r="H11" s="3"/>
    </row>
    <row r="12" spans="1:8" x14ac:dyDescent="0.25">
      <c r="A12" s="14" t="s">
        <v>16</v>
      </c>
      <c r="B12" s="4">
        <f>B7-B8</f>
        <v>8962030</v>
      </c>
      <c r="C12" s="4">
        <f>C7-C8</f>
        <v>2023928</v>
      </c>
      <c r="D12" s="4">
        <f>D7-D8</f>
        <v>3074300</v>
      </c>
      <c r="E12" s="4">
        <f>E7-E8</f>
        <v>4901374</v>
      </c>
      <c r="F12" s="4">
        <f t="shared" ref="F12:G12" si="2">F7-F8</f>
        <v>5206946</v>
      </c>
      <c r="G12" s="4">
        <f t="shared" si="2"/>
        <v>18328839</v>
      </c>
      <c r="H12" s="3"/>
    </row>
    <row r="13" spans="1:8" x14ac:dyDescent="0.25">
      <c r="A13" s="14" t="s">
        <v>71</v>
      </c>
      <c r="B13" s="4"/>
      <c r="C13" s="4"/>
      <c r="D13" s="4"/>
      <c r="E13" s="4"/>
      <c r="F13" s="4"/>
      <c r="G13" s="4"/>
      <c r="H13" s="3"/>
    </row>
    <row r="14" spans="1:8" x14ac:dyDescent="0.25">
      <c r="A14" t="s">
        <v>17</v>
      </c>
      <c r="B14" s="3">
        <v>426763</v>
      </c>
      <c r="C14" s="3">
        <v>96377</v>
      </c>
      <c r="D14" s="3">
        <v>146395</v>
      </c>
      <c r="E14" s="3">
        <v>233399</v>
      </c>
      <c r="F14" s="3">
        <v>247950</v>
      </c>
      <c r="G14" s="3">
        <v>872802</v>
      </c>
      <c r="H14" s="3"/>
    </row>
    <row r="15" spans="1:8" x14ac:dyDescent="0.25">
      <c r="A15" s="14" t="s">
        <v>44</v>
      </c>
      <c r="B15" s="4">
        <f>B12-B14</f>
        <v>8535267</v>
      </c>
      <c r="C15" s="4">
        <f>C12-C14</f>
        <v>1927551</v>
      </c>
      <c r="D15" s="4">
        <f>D12-D14</f>
        <v>2927905</v>
      </c>
      <c r="E15" s="4">
        <f>E12-E14</f>
        <v>4667975</v>
      </c>
      <c r="F15" s="4">
        <f t="shared" ref="F15:G15" si="3">F12-F14</f>
        <v>4958996</v>
      </c>
      <c r="G15" s="4">
        <f t="shared" si="3"/>
        <v>17456037</v>
      </c>
      <c r="H15" s="3"/>
    </row>
    <row r="16" spans="1:8" s="1" customFormat="1" x14ac:dyDescent="0.25">
      <c r="A16" s="11" t="s">
        <v>45</v>
      </c>
      <c r="B16" s="4">
        <v>1344305</v>
      </c>
      <c r="C16" s="4">
        <v>303589</v>
      </c>
      <c r="D16" s="4">
        <f>D17+D18</f>
        <v>4546886</v>
      </c>
      <c r="E16" s="4">
        <f>E17+E18</f>
        <v>346164</v>
      </c>
      <c r="F16" s="4">
        <f t="shared" ref="F16:G16" si="4">F17+F18</f>
        <v>491416</v>
      </c>
      <c r="G16" s="4">
        <f t="shared" si="4"/>
        <v>12805816</v>
      </c>
      <c r="H16" s="4"/>
    </row>
    <row r="17" spans="1:8" x14ac:dyDescent="0.25">
      <c r="A17" s="2" t="s">
        <v>23</v>
      </c>
      <c r="B17" s="3"/>
      <c r="C17" s="3"/>
      <c r="D17" s="3">
        <v>439186</v>
      </c>
      <c r="E17" s="3">
        <v>700196</v>
      </c>
      <c r="F17" s="3">
        <v>495900</v>
      </c>
      <c r="G17" s="3">
        <v>14486604</v>
      </c>
      <c r="H17" s="3"/>
    </row>
    <row r="18" spans="1:8" x14ac:dyDescent="0.25">
      <c r="A18" t="s">
        <v>24</v>
      </c>
      <c r="B18" s="3"/>
      <c r="C18" s="3"/>
      <c r="D18" s="3">
        <v>4107700</v>
      </c>
      <c r="E18" s="3">
        <v>-354032</v>
      </c>
      <c r="F18" s="3">
        <v>-4484</v>
      </c>
      <c r="G18" s="3">
        <v>-1680788</v>
      </c>
      <c r="H18" s="3"/>
    </row>
    <row r="19" spans="1:8" x14ac:dyDescent="0.25">
      <c r="A19" s="14" t="s">
        <v>46</v>
      </c>
      <c r="B19" s="4">
        <f>B15-B16</f>
        <v>7190962</v>
      </c>
      <c r="C19" s="4">
        <f>C15-C16</f>
        <v>1623962</v>
      </c>
      <c r="D19" s="4">
        <f>D15-D16</f>
        <v>-1618981</v>
      </c>
      <c r="E19" s="4">
        <f>E15-E16</f>
        <v>4321811</v>
      </c>
      <c r="F19" s="4">
        <f t="shared" ref="F19" si="5">F15-F16</f>
        <v>4467580</v>
      </c>
      <c r="G19" s="4">
        <f>G15-G16</f>
        <v>4650221</v>
      </c>
      <c r="H19" s="3"/>
    </row>
    <row r="20" spans="1:8" x14ac:dyDescent="0.25">
      <c r="B20" s="3"/>
      <c r="C20" s="3"/>
      <c r="D20" s="3"/>
      <c r="E20" s="3"/>
      <c r="F20" s="3"/>
      <c r="G20" s="3"/>
      <c r="H20" s="3"/>
    </row>
    <row r="21" spans="1:8" x14ac:dyDescent="0.25">
      <c r="B21" s="3"/>
      <c r="C21" s="3"/>
      <c r="D21" s="3"/>
      <c r="E21" s="3"/>
      <c r="F21" s="3"/>
      <c r="G21" s="3"/>
      <c r="H21" s="3"/>
    </row>
    <row r="22" spans="1:8" x14ac:dyDescent="0.25">
      <c r="A22" s="14" t="s">
        <v>47</v>
      </c>
      <c r="B22" s="7">
        <f>B19/('1'!B38/10)</f>
        <v>2.6515346607669619</v>
      </c>
      <c r="C22" s="7">
        <f>C19/('1'!C38/10)</f>
        <v>0.59880604719764008</v>
      </c>
      <c r="D22" s="7">
        <f>D19/('1'!D38/10)</f>
        <v>-0.59696939528023596</v>
      </c>
      <c r="E22" s="7">
        <f>E19/('1'!E38/10)</f>
        <v>1.5935881268436578</v>
      </c>
      <c r="F22" s="7">
        <f>F19/('1'!F38/10)</f>
        <v>1.6473377581120945</v>
      </c>
      <c r="G22" s="7">
        <f>G19/('1'!G38/10)</f>
        <v>1.7146832595870207</v>
      </c>
      <c r="H22" s="3"/>
    </row>
    <row r="23" spans="1:8" x14ac:dyDescent="0.25">
      <c r="A23" s="16" t="s">
        <v>48</v>
      </c>
      <c r="B23" s="3">
        <v>2712000</v>
      </c>
      <c r="C23" s="3">
        <v>2712000</v>
      </c>
      <c r="D23" s="3">
        <v>2712000</v>
      </c>
      <c r="E23" s="3">
        <v>2712000</v>
      </c>
      <c r="F23" s="3">
        <v>2712000</v>
      </c>
      <c r="G23" s="3">
        <f>'1'!G38/10</f>
        <v>2712000</v>
      </c>
      <c r="H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11" sqref="M11"/>
    </sheetView>
  </sheetViews>
  <sheetFormatPr defaultRowHeight="15" x14ac:dyDescent="0.25"/>
  <cols>
    <col min="1" max="1" width="44.7109375" bestFit="1" customWidth="1"/>
    <col min="2" max="2" width="15.28515625" bestFit="1" customWidth="1"/>
    <col min="3" max="7" width="13.42578125" bestFit="1" customWidth="1"/>
  </cols>
  <sheetData>
    <row r="1" spans="1:7" x14ac:dyDescent="0.25">
      <c r="A1" s="1" t="s">
        <v>0</v>
      </c>
    </row>
    <row r="2" spans="1:7" ht="15.75" x14ac:dyDescent="0.25">
      <c r="A2" s="9" t="s">
        <v>49</v>
      </c>
    </row>
    <row r="3" spans="1:7" ht="15.75" x14ac:dyDescent="0.25">
      <c r="A3" s="9" t="s">
        <v>28</v>
      </c>
    </row>
    <row r="4" spans="1:7" x14ac:dyDescent="0.25">
      <c r="B4" s="2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s="14" t="s">
        <v>50</v>
      </c>
      <c r="B5" s="3"/>
      <c r="C5" s="3"/>
      <c r="D5" s="3"/>
      <c r="E5" s="3"/>
      <c r="F5" s="3"/>
      <c r="G5" s="3"/>
    </row>
    <row r="6" spans="1:7" x14ac:dyDescent="0.25">
      <c r="A6" t="s">
        <v>19</v>
      </c>
      <c r="B6" s="3">
        <v>730067477</v>
      </c>
      <c r="C6" s="3">
        <v>609854861</v>
      </c>
      <c r="D6" s="3">
        <v>827157909</v>
      </c>
      <c r="E6" s="3">
        <v>724404711</v>
      </c>
      <c r="F6" s="3">
        <v>770881994</v>
      </c>
      <c r="G6" s="3">
        <v>676943539</v>
      </c>
    </row>
    <row r="7" spans="1:7" x14ac:dyDescent="0.25">
      <c r="A7" t="s">
        <v>57</v>
      </c>
      <c r="B7" s="3">
        <v>-788647246</v>
      </c>
      <c r="C7" s="3">
        <v>-642171045</v>
      </c>
      <c r="D7" s="3">
        <v>-882699190</v>
      </c>
      <c r="E7" s="3">
        <v>-814395829</v>
      </c>
      <c r="F7" s="3">
        <v>-679092431</v>
      </c>
      <c r="G7" s="3">
        <f>-(749978514+61798010)</f>
        <v>-811776524</v>
      </c>
    </row>
    <row r="8" spans="1:7" x14ac:dyDescent="0.25">
      <c r="A8" t="s">
        <v>58</v>
      </c>
      <c r="B8" s="3">
        <v>-7133922</v>
      </c>
      <c r="C8" s="3">
        <v>-9795724</v>
      </c>
      <c r="D8" s="3">
        <v>-5905760</v>
      </c>
      <c r="E8" s="3">
        <v>-5817389</v>
      </c>
      <c r="F8" s="3">
        <v>-7544732</v>
      </c>
      <c r="G8" s="3">
        <v>-5208957</v>
      </c>
    </row>
    <row r="9" spans="1:7" x14ac:dyDescent="0.25">
      <c r="A9" s="1"/>
      <c r="B9" s="4">
        <f>SUM(B6:B8)</f>
        <v>-65713691</v>
      </c>
      <c r="C9" s="4">
        <f>SUM(C6:C8)</f>
        <v>-42111908</v>
      </c>
      <c r="D9" s="4">
        <f>SUM(D6:D8)</f>
        <v>-61447041</v>
      </c>
      <c r="E9" s="4">
        <f>SUM(E6:E8)</f>
        <v>-95808507</v>
      </c>
      <c r="F9" s="4">
        <f t="shared" ref="F9:G9" si="0">SUM(F6:F8)</f>
        <v>84244831</v>
      </c>
      <c r="G9" s="4">
        <f t="shared" si="0"/>
        <v>-140041942</v>
      </c>
    </row>
    <row r="10" spans="1:7" x14ac:dyDescent="0.25">
      <c r="A10" s="14" t="s">
        <v>51</v>
      </c>
      <c r="B10" s="3"/>
      <c r="C10" s="3"/>
      <c r="D10" s="3"/>
      <c r="E10" s="3"/>
      <c r="F10" s="3"/>
      <c r="G10" s="3"/>
    </row>
    <row r="11" spans="1:7" x14ac:dyDescent="0.25">
      <c r="A11" t="s">
        <v>59</v>
      </c>
      <c r="B11" s="3">
        <v>-3581307</v>
      </c>
      <c r="C11" s="3">
        <v>-2290607</v>
      </c>
      <c r="D11" s="3">
        <v>-8634000</v>
      </c>
      <c r="E11" s="3">
        <v>-20151067</v>
      </c>
      <c r="F11" s="3">
        <v>-10925054</v>
      </c>
      <c r="G11" s="3">
        <v>-15853557</v>
      </c>
    </row>
    <row r="12" spans="1:7" x14ac:dyDescent="0.25">
      <c r="A12" s="1"/>
      <c r="B12" s="4">
        <f>SUM(B11)</f>
        <v>-3581307</v>
      </c>
      <c r="C12" s="4">
        <f>SUM(C11)</f>
        <v>-2290607</v>
      </c>
      <c r="D12" s="4">
        <f>SUM(D11)</f>
        <v>-8634000</v>
      </c>
      <c r="E12" s="4">
        <f>SUM(E11)</f>
        <v>-20151067</v>
      </c>
      <c r="F12" s="4">
        <f t="shared" ref="F12:G12" si="1">SUM(F11)</f>
        <v>-10925054</v>
      </c>
      <c r="G12" s="4">
        <f t="shared" si="1"/>
        <v>-15853557</v>
      </c>
    </row>
    <row r="13" spans="1:7" x14ac:dyDescent="0.25">
      <c r="A13" s="14" t="s">
        <v>52</v>
      </c>
      <c r="B13" s="3"/>
      <c r="C13" s="3"/>
      <c r="D13" s="3"/>
      <c r="E13" s="3"/>
      <c r="F13" s="3"/>
      <c r="G13" s="3"/>
    </row>
    <row r="14" spans="1:7" x14ac:dyDescent="0.25">
      <c r="A14" t="s">
        <v>18</v>
      </c>
      <c r="B14" s="3">
        <v>70166023</v>
      </c>
      <c r="C14" s="3">
        <v>42789221</v>
      </c>
      <c r="D14" s="3">
        <v>75261157</v>
      </c>
      <c r="E14" s="3">
        <v>119212687</v>
      </c>
      <c r="F14" s="3">
        <v>-72063238</v>
      </c>
      <c r="G14" s="3">
        <f>-9311578+185918487-16779304</f>
        <v>159827605</v>
      </c>
    </row>
    <row r="15" spans="1:7" x14ac:dyDescent="0.25">
      <c r="A15" t="s">
        <v>56</v>
      </c>
      <c r="B15" s="3">
        <v>-1502874</v>
      </c>
      <c r="C15" s="3">
        <v>-904731</v>
      </c>
      <c r="D15" s="3">
        <v>-2288477</v>
      </c>
      <c r="E15" s="3">
        <v>-3615480</v>
      </c>
      <c r="F15" s="3">
        <v>-557846</v>
      </c>
      <c r="G15" s="3">
        <v>-3120873</v>
      </c>
    </row>
    <row r="16" spans="1:7" x14ac:dyDescent="0.25">
      <c r="A16" s="1"/>
      <c r="B16" s="4">
        <f>SUM(B14:B15)</f>
        <v>68663149</v>
      </c>
      <c r="C16" s="4">
        <f>SUM(C14:C15)</f>
        <v>41884490</v>
      </c>
      <c r="D16" s="4">
        <f>SUM(D14:D15)</f>
        <v>72972680</v>
      </c>
      <c r="E16" s="4">
        <f>SUM(E14:E15)</f>
        <v>115597207</v>
      </c>
      <c r="F16" s="4">
        <f t="shared" ref="F16:G16" si="2">SUM(F14:F15)</f>
        <v>-72621084</v>
      </c>
      <c r="G16" s="4">
        <f t="shared" si="2"/>
        <v>156706732</v>
      </c>
    </row>
    <row r="17" spans="1:7" x14ac:dyDescent="0.25">
      <c r="A17" s="1" t="s">
        <v>53</v>
      </c>
      <c r="B17" s="4">
        <f>B9+B12+B16</f>
        <v>-631849</v>
      </c>
      <c r="C17" s="4">
        <f>C9+C12+C16</f>
        <v>-2518025</v>
      </c>
      <c r="D17" s="4">
        <f>D9+D12+D16</f>
        <v>2891639</v>
      </c>
      <c r="E17" s="4">
        <f>E9+E12+E16</f>
        <v>-362367</v>
      </c>
      <c r="F17" s="4">
        <f t="shared" ref="F17:G17" si="3">F9+F12+F16</f>
        <v>698693</v>
      </c>
      <c r="G17" s="4">
        <f t="shared" si="3"/>
        <v>811233</v>
      </c>
    </row>
    <row r="18" spans="1:7" x14ac:dyDescent="0.25">
      <c r="A18" s="16" t="s">
        <v>54</v>
      </c>
      <c r="B18" s="3">
        <v>3394819</v>
      </c>
      <c r="C18" s="3">
        <v>2762970</v>
      </c>
      <c r="D18" s="3">
        <v>244945</v>
      </c>
      <c r="E18" s="3">
        <v>3136584</v>
      </c>
      <c r="F18" s="3"/>
      <c r="G18" s="3">
        <v>3924610</v>
      </c>
    </row>
    <row r="19" spans="1:7" x14ac:dyDescent="0.25">
      <c r="A19" s="14" t="s">
        <v>55</v>
      </c>
      <c r="B19" s="4">
        <f>SUM(B17:B18)</f>
        <v>2762970</v>
      </c>
      <c r="C19" s="4">
        <f>SUM(C17:C18)</f>
        <v>244945</v>
      </c>
      <c r="D19" s="4">
        <f>SUM(D17:D18)</f>
        <v>3136584</v>
      </c>
      <c r="E19" s="4">
        <f>SUM(E17:E18)</f>
        <v>2774217</v>
      </c>
      <c r="F19" s="4">
        <f t="shared" ref="F19:G19" si="4">SUM(F17:F18)</f>
        <v>698693</v>
      </c>
      <c r="G19" s="4">
        <f t="shared" si="4"/>
        <v>4735843</v>
      </c>
    </row>
    <row r="22" spans="1:7" x14ac:dyDescent="0.25">
      <c r="A22" s="14" t="s">
        <v>60</v>
      </c>
      <c r="B22" s="8">
        <f>B9/('1'!B38/10)</f>
        <v>-24.230712020648969</v>
      </c>
      <c r="C22" s="8">
        <f>C9/('1'!C38/10)</f>
        <v>-15.527989675516224</v>
      </c>
      <c r="D22" s="8">
        <f>D9/('1'!D38/10)</f>
        <v>-22.657463495575222</v>
      </c>
      <c r="E22" s="8">
        <f>E9/('1'!E38/10)</f>
        <v>-35.327620575221239</v>
      </c>
      <c r="F22" s="8">
        <f>F9/('1'!F38/10)</f>
        <v>31.063728244837758</v>
      </c>
      <c r="G22" s="8">
        <f>G9/('1'!G38/10)</f>
        <v>-51.637884218289088</v>
      </c>
    </row>
    <row r="23" spans="1:7" x14ac:dyDescent="0.25">
      <c r="A23" s="14" t="s">
        <v>61</v>
      </c>
      <c r="B23">
        <v>2712000</v>
      </c>
      <c r="C23">
        <v>2712000</v>
      </c>
      <c r="D23">
        <v>2712000</v>
      </c>
      <c r="E23">
        <v>2712000</v>
      </c>
      <c r="F23">
        <v>2712000</v>
      </c>
      <c r="G23">
        <f>'1'!G38/10</f>
        <v>2712000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5" sqref="A5:A11"/>
    </sheetView>
  </sheetViews>
  <sheetFormatPr defaultRowHeight="15" x14ac:dyDescent="0.25"/>
  <cols>
    <col min="1" max="1" width="39.5703125" bestFit="1" customWidth="1"/>
  </cols>
  <sheetData>
    <row r="1" spans="1:1" x14ac:dyDescent="0.25">
      <c r="A1" s="1" t="s">
        <v>0</v>
      </c>
    </row>
    <row r="2" spans="1:1" x14ac:dyDescent="0.25">
      <c r="A2" s="1" t="s">
        <v>62</v>
      </c>
    </row>
    <row r="3" spans="1:1" ht="15.75" x14ac:dyDescent="0.25">
      <c r="A3" s="9" t="s">
        <v>28</v>
      </c>
    </row>
    <row r="5" spans="1:1" x14ac:dyDescent="0.25">
      <c r="A5" s="2" t="s">
        <v>63</v>
      </c>
    </row>
    <row r="6" spans="1:1" x14ac:dyDescent="0.25">
      <c r="A6" s="2" t="s">
        <v>64</v>
      </c>
    </row>
    <row r="7" spans="1:1" x14ac:dyDescent="0.25">
      <c r="A7" s="2" t="s">
        <v>65</v>
      </c>
    </row>
    <row r="8" spans="1:1" x14ac:dyDescent="0.25">
      <c r="A8" s="2" t="s">
        <v>66</v>
      </c>
    </row>
    <row r="9" spans="1:1" x14ac:dyDescent="0.25">
      <c r="A9" s="2" t="s">
        <v>67</v>
      </c>
    </row>
    <row r="10" spans="1:1" x14ac:dyDescent="0.25">
      <c r="A10" t="s">
        <v>68</v>
      </c>
    </row>
    <row r="11" spans="1:1" x14ac:dyDescent="0.25">
      <c r="A11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2019-03-13T06:11:43Z</dcterms:created>
  <dcterms:modified xsi:type="dcterms:W3CDTF">2020-04-11T15:39:51Z</dcterms:modified>
</cp:coreProperties>
</file>