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828" activeTab="2"/>
  </bookViews>
  <sheets>
    <sheet name="1" sheetId="1" r:id="rId1"/>
    <sheet name="2" sheetId="2" r:id="rId2"/>
    <sheet name="3" sheetId="3" r:id="rId3"/>
  </sheets>
  <calcPr calcId="162913"/>
</workbook>
</file>

<file path=xl/calcChain.xml><?xml version="1.0" encoding="utf-8"?>
<calcChain xmlns="http://schemas.openxmlformats.org/spreadsheetml/2006/main">
  <c r="C17" i="3" l="1"/>
  <c r="B17" i="3"/>
  <c r="F26" i="3"/>
  <c r="G26" i="3"/>
  <c r="F24" i="3"/>
  <c r="G24" i="3"/>
  <c r="C22" i="3"/>
  <c r="D22" i="3"/>
  <c r="E22" i="3"/>
  <c r="F22" i="3"/>
  <c r="G22" i="3"/>
  <c r="D17" i="3"/>
  <c r="E17" i="3"/>
  <c r="F17" i="3"/>
  <c r="G17" i="3"/>
  <c r="C9" i="3"/>
  <c r="D9" i="3"/>
  <c r="E9" i="3"/>
  <c r="F9" i="3"/>
  <c r="G9" i="3"/>
  <c r="C42" i="2"/>
  <c r="D42" i="2"/>
  <c r="E42" i="2"/>
  <c r="F42" i="2"/>
  <c r="G42" i="2"/>
  <c r="B42" i="2"/>
  <c r="C21" i="2"/>
  <c r="D21" i="2"/>
  <c r="E21" i="2"/>
  <c r="F21" i="2"/>
  <c r="E19" i="2"/>
  <c r="C13" i="2"/>
  <c r="C19" i="2" s="1"/>
  <c r="D13" i="2"/>
  <c r="D19" i="2" s="1"/>
  <c r="E13" i="2"/>
  <c r="F13" i="2"/>
  <c r="F19" i="2" s="1"/>
  <c r="F41" i="2" s="1"/>
  <c r="G13" i="2"/>
  <c r="G19" i="2" s="1"/>
  <c r="D45" i="1"/>
  <c r="F45" i="1"/>
  <c r="C34" i="1"/>
  <c r="C45" i="1" s="1"/>
  <c r="D34" i="1"/>
  <c r="E34" i="1"/>
  <c r="E45" i="1" s="1"/>
  <c r="F34" i="1"/>
  <c r="G34" i="1"/>
  <c r="G45" i="1" s="1"/>
  <c r="C25" i="1"/>
  <c r="D25" i="1"/>
  <c r="E25" i="1"/>
  <c r="F25" i="1"/>
  <c r="G25" i="1"/>
  <c r="C17" i="1"/>
  <c r="D17" i="1"/>
  <c r="E17" i="1"/>
  <c r="E31" i="1" s="1"/>
  <c r="F17" i="1"/>
  <c r="G17" i="1"/>
  <c r="G31" i="1" s="1"/>
  <c r="C15" i="1"/>
  <c r="E15" i="1"/>
  <c r="G15" i="1"/>
  <c r="C9" i="1"/>
  <c r="D9" i="1"/>
  <c r="D15" i="1" s="1"/>
  <c r="E9" i="1"/>
  <c r="F9" i="1"/>
  <c r="F15" i="1" s="1"/>
  <c r="G9" i="1"/>
  <c r="F31" i="1" l="1"/>
  <c r="D31" i="1"/>
  <c r="C41" i="2"/>
  <c r="C45" i="2" s="1"/>
  <c r="E41" i="2"/>
  <c r="E45" i="2" s="1"/>
  <c r="F45" i="2"/>
  <c r="D41" i="2"/>
  <c r="D45" i="2" s="1"/>
  <c r="D24" i="3"/>
  <c r="D26" i="3" s="1"/>
  <c r="E24" i="3"/>
  <c r="E26" i="3" s="1"/>
  <c r="C24" i="3"/>
  <c r="C26" i="3" s="1"/>
  <c r="G29" i="3"/>
  <c r="G28" i="3"/>
  <c r="G48" i="2"/>
  <c r="G36" i="2"/>
  <c r="G21" i="2" s="1"/>
  <c r="G41" i="2" s="1"/>
  <c r="G45" i="2" s="1"/>
  <c r="G48" i="1"/>
  <c r="C23" i="1" l="1"/>
  <c r="C31" i="1" s="1"/>
  <c r="G47" i="1" l="1"/>
  <c r="G47" i="2"/>
  <c r="C48" i="1"/>
  <c r="D48" i="1"/>
  <c r="E48" i="1"/>
  <c r="F48" i="1"/>
  <c r="B48" i="1"/>
  <c r="B13" i="2" l="1"/>
  <c r="C28" i="3" l="1"/>
  <c r="B22" i="3"/>
  <c r="B9" i="3"/>
  <c r="B28" i="3" s="1"/>
  <c r="B19" i="2"/>
  <c r="B21" i="2"/>
  <c r="C47" i="1"/>
  <c r="B34" i="1"/>
  <c r="B45" i="1" s="1"/>
  <c r="B9" i="1"/>
  <c r="B15" i="1" s="1"/>
  <c r="B47" i="1" s="1"/>
  <c r="B25" i="1"/>
  <c r="B23" i="1"/>
  <c r="B17" i="1"/>
  <c r="B24" i="3" l="1"/>
  <c r="B26" i="3" s="1"/>
  <c r="B31" i="1"/>
  <c r="B41" i="2"/>
  <c r="B45" i="2" s="1"/>
  <c r="C47" i="2"/>
  <c r="E28" i="3"/>
  <c r="F28" i="3"/>
  <c r="D28" i="3"/>
  <c r="E47" i="2"/>
  <c r="F47" i="2"/>
  <c r="D47" i="2"/>
  <c r="E47" i="1"/>
  <c r="F47" i="1"/>
  <c r="D47" i="1"/>
  <c r="B47" i="2" l="1"/>
</calcChain>
</file>

<file path=xl/sharedStrings.xml><?xml version="1.0" encoding="utf-8"?>
<sst xmlns="http://schemas.openxmlformats.org/spreadsheetml/2006/main" count="120" uniqueCount="101">
  <si>
    <t>Sonar Bangla Insurance Limited</t>
  </si>
  <si>
    <t>Reserve For Exceptional Losses</t>
  </si>
  <si>
    <t>Share Fluctuation Fund</t>
  </si>
  <si>
    <t>-</t>
  </si>
  <si>
    <t>Profit &amp; Loss Appropriation Account</t>
  </si>
  <si>
    <t>Non Controlling Interest</t>
  </si>
  <si>
    <t>Fire Insurance Business Account</t>
  </si>
  <si>
    <t>Marine (Cargo) Insurance Business Account</t>
  </si>
  <si>
    <t>Marine (Hull) Insurance Business Account</t>
  </si>
  <si>
    <t>Motor Insurance Business Account</t>
  </si>
  <si>
    <t>Misc. Insurance Business Account</t>
  </si>
  <si>
    <t>Deposit Premium</t>
  </si>
  <si>
    <t>Liabilities &amp; Provisions</t>
  </si>
  <si>
    <t>Estimated Liability In Respect Of Outstanding Claims Whether Due Or Intimated</t>
  </si>
  <si>
    <t>Amount Due To Other Persons Or Bodies Carrying On Insurance Business</t>
  </si>
  <si>
    <t>Sundry Creditors</t>
  </si>
  <si>
    <t>Loans &amp; Advances</t>
  </si>
  <si>
    <t>Deferred Tax</t>
  </si>
  <si>
    <t>Investment (At cost)</t>
  </si>
  <si>
    <t>National Bond/ Government Treasury Bond/Investment in Bangladesh Govt treasury bond</t>
  </si>
  <si>
    <t>Share &amp; Debenture/ Investment in Shares</t>
  </si>
  <si>
    <t>Accrued Interest</t>
  </si>
  <si>
    <t>Amount Due From Other Persons Or Bodies Carrying On Insurance Business</t>
  </si>
  <si>
    <t>Sundry Debtors</t>
  </si>
  <si>
    <t>Cash &amp; Bank Balances</t>
  </si>
  <si>
    <t>Fixed Assets</t>
  </si>
  <si>
    <t>Stock Of Stationary</t>
  </si>
  <si>
    <t>Profit/(Loss) on Sale of Shares</t>
  </si>
  <si>
    <t>Dividend Income</t>
  </si>
  <si>
    <t>Interest Income</t>
  </si>
  <si>
    <t>Share Of Profit Of Associate</t>
  </si>
  <si>
    <t>Misc. Receipt</t>
  </si>
  <si>
    <t>Capital gain/Profit On Sale Of Assets</t>
  </si>
  <si>
    <t>Profit/Loss Transferred From:</t>
  </si>
  <si>
    <t>Fire Revenue Account</t>
  </si>
  <si>
    <t>Marine Cargo Revenue Account</t>
  </si>
  <si>
    <t>Marine Hull Revenue Account</t>
  </si>
  <si>
    <t>Motor Revenue Account</t>
  </si>
  <si>
    <t>Miscellaneous Revenue Account</t>
  </si>
  <si>
    <t>Meeting Expenses</t>
  </si>
  <si>
    <t>Advertisement &amp; Publicity</t>
  </si>
  <si>
    <t>Fees &amp; Charges</t>
  </si>
  <si>
    <t>Levy Charges</t>
  </si>
  <si>
    <t>Directors Fee</t>
  </si>
  <si>
    <t>Audit Fees</t>
  </si>
  <si>
    <t>Preliminary Expenses Amortized</t>
  </si>
  <si>
    <t>Lease Rental</t>
  </si>
  <si>
    <t>Legal &amp; Professional Fees</t>
  </si>
  <si>
    <t>Subscription</t>
  </si>
  <si>
    <t>Car Lease</t>
  </si>
  <si>
    <t>Depreciation</t>
  </si>
  <si>
    <t>Loss On Sale Of Share</t>
  </si>
  <si>
    <t>Other Expenses</t>
  </si>
  <si>
    <t>Registration &amp; Renewal</t>
  </si>
  <si>
    <t>Loss On Sale Of Fixed Assets</t>
  </si>
  <si>
    <t>Collection From Premium &amp; Other Income</t>
  </si>
  <si>
    <t>Income Tax Paid</t>
  </si>
  <si>
    <t>Payment For Management Exp. Re-Insurance &amp; Claim</t>
  </si>
  <si>
    <t>Acquisition Of Fixed Asset</t>
  </si>
  <si>
    <t>Disposal Of Fixed Assets</t>
  </si>
  <si>
    <t>Sales Of Share</t>
  </si>
  <si>
    <t>Share Issue</t>
  </si>
  <si>
    <t>Loan Repayment To SOD Account</t>
  </si>
  <si>
    <t>Dividend Paid</t>
  </si>
  <si>
    <t>preliminary &amp; forms</t>
  </si>
  <si>
    <t>Other income</t>
  </si>
  <si>
    <t>Investment In Security</t>
  </si>
  <si>
    <t>Balance Sheet</t>
  </si>
  <si>
    <t>As at year end</t>
  </si>
  <si>
    <t>Liabilities and Capital</t>
  </si>
  <si>
    <t>Shareholders’ Equity</t>
  </si>
  <si>
    <t>Issued, Subscribed and Paid-up Capital</t>
  </si>
  <si>
    <t>Reserve or Contingency Account</t>
  </si>
  <si>
    <t>Balance of Fund &amp; Account</t>
  </si>
  <si>
    <t>Assets</t>
  </si>
  <si>
    <t>Net assets value per share</t>
  </si>
  <si>
    <t>Shares to calculate NAVPS</t>
  </si>
  <si>
    <t>Income Statement</t>
  </si>
  <si>
    <t>Income</t>
  </si>
  <si>
    <t>Expenses</t>
  </si>
  <si>
    <t>Profit Before Taxation</t>
  </si>
  <si>
    <t>Provision for Taxation</t>
  </si>
  <si>
    <t>Net Profit</t>
  </si>
  <si>
    <t>Earnings per share (par value Taka 10)</t>
  </si>
  <si>
    <t>Shares to Calculate EPS</t>
  </si>
  <si>
    <t>Cash Flow Statement</t>
  </si>
  <si>
    <t>Net Cash Flows - Operating Activities</t>
  </si>
  <si>
    <t>Net Cash Flows - Investment Activities</t>
  </si>
  <si>
    <t>Net Cash Flows - Financing Activities</t>
  </si>
  <si>
    <t>Net Change in Cash Flows</t>
  </si>
  <si>
    <t>Cash and Cash Equivalents at Beginning Period</t>
  </si>
  <si>
    <t>Cash and Cash Equivalents at End of Period</t>
  </si>
  <si>
    <t>Net Operating Cash Flow Per Share</t>
  </si>
  <si>
    <t>Shares to Calculate NOCFPS</t>
  </si>
  <si>
    <t>Share Money Deposit</t>
  </si>
  <si>
    <t>Current</t>
  </si>
  <si>
    <t>Deferred</t>
  </si>
  <si>
    <t>Purchase of Property</t>
  </si>
  <si>
    <t>Investment in Merchant Bank</t>
  </si>
  <si>
    <t>CSR Expenses</t>
  </si>
  <si>
    <t>Unrealized Loss Of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</si>
</sst>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1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3">
    <border>
      <left/>
      <right/>
      <top/>
      <bottom/>
      <diagonal/>
    </border>
    <border>
      <left style="medium">
        <color rgb="FFF2F2F2"/>
      </left>
      <right/>
      <top style="medium">
        <color rgb="FFF2F2F2"/>
      </top>
      <bottom/>
      <diagonal/>
    </border>
    <border>
      <left/>
      <right/>
      <top style="medium">
        <color rgb="FFF2F2F2"/>
      </top>
      <bottom/>
      <diagonal/>
    </border>
    <border>
      <left/>
      <right style="medium">
        <color rgb="FFF2F2F2"/>
      </right>
      <top style="medium">
        <color rgb="FFF2F2F2"/>
      </top>
      <bottom/>
      <diagonal/>
    </border>
    <border>
      <left style="medium">
        <color rgb="FFF2F2F2"/>
      </left>
      <right/>
      <top/>
      <bottom/>
      <diagonal/>
    </border>
    <border>
      <left/>
      <right style="medium">
        <color rgb="FFF2F2F2"/>
      </right>
      <top/>
      <bottom/>
      <diagonal/>
    </border>
    <border>
      <left style="medium">
        <color rgb="FFF2F2F2"/>
      </left>
      <right/>
      <top/>
      <bottom style="medium">
        <color rgb="FFF2F2F2"/>
      </bottom>
      <diagonal/>
    </border>
    <border>
      <left/>
      <right/>
      <top/>
      <bottom style="medium">
        <color rgb="FFF2F2F2"/>
      </bottom>
      <diagonal/>
    </border>
    <border>
      <left style="medium">
        <color rgb="FFF2F2F2"/>
      </left>
      <right/>
      <top style="medium">
        <color rgb="FFF2F2F2"/>
      </top>
      <bottom style="medium">
        <color rgb="FFF2F2F2"/>
      </bottom>
      <diagonal/>
    </border>
    <border>
      <left/>
      <right style="medium">
        <color rgb="FFF2F2F2"/>
      </right>
      <top style="medium">
        <color rgb="FFF2F2F2"/>
      </top>
      <bottom style="medium">
        <color rgb="FFF2F2F2"/>
      </bottom>
      <diagonal/>
    </border>
    <border>
      <left/>
      <right/>
      <top/>
      <bottom style="thin">
        <color indexed="64"/>
      </bottom>
      <diagonal/>
    </border>
    <border>
      <left style="medium">
        <color rgb="FFF2F2F2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80">
    <xf numFmtId="0" fontId="0" fillId="0" borderId="0" xfId="0"/>
    <xf numFmtId="0" fontId="1" fillId="0" borderId="0" xfId="0" applyFont="1" applyFill="1"/>
    <xf numFmtId="0" fontId="0" fillId="0" borderId="0" xfId="0" applyFont="1"/>
    <xf numFmtId="0" fontId="4" fillId="0" borderId="0" xfId="0" applyFont="1" applyFill="1"/>
    <xf numFmtId="0" fontId="5" fillId="0" borderId="0" xfId="0" applyFont="1" applyFill="1" applyAlignment="1">
      <alignment horizontal="left" vertical="center" wrapText="1" indent="2"/>
    </xf>
    <xf numFmtId="0" fontId="6" fillId="0" borderId="1" xfId="0" applyFont="1" applyFill="1" applyBorder="1" applyAlignment="1">
      <alignment horizontal="center" wrapText="1"/>
    </xf>
    <xf numFmtId="0" fontId="6" fillId="0" borderId="2" xfId="0" applyFont="1" applyFill="1" applyBorder="1" applyAlignment="1">
      <alignment horizontal="center" wrapText="1"/>
    </xf>
    <xf numFmtId="0" fontId="6" fillId="0" borderId="2" xfId="0" applyFont="1" applyFill="1" applyBorder="1" applyAlignment="1">
      <alignment horizontal="right" wrapText="1"/>
    </xf>
    <xf numFmtId="0" fontId="6" fillId="0" borderId="3" xfId="0" applyFont="1" applyFill="1" applyBorder="1" applyAlignment="1">
      <alignment horizontal="right" wrapText="1"/>
    </xf>
    <xf numFmtId="0" fontId="5" fillId="0" borderId="4" xfId="0" applyFont="1" applyFill="1" applyBorder="1" applyAlignment="1">
      <alignment vertical="top" wrapText="1"/>
    </xf>
    <xf numFmtId="164" fontId="5" fillId="0" borderId="0" xfId="1" applyNumberFormat="1" applyFont="1" applyFill="1" applyBorder="1" applyAlignment="1">
      <alignment vertical="top" wrapText="1"/>
    </xf>
    <xf numFmtId="4" fontId="5" fillId="0" borderId="0" xfId="0" applyNumberFormat="1" applyFont="1" applyFill="1" applyAlignment="1">
      <alignment horizontal="right" vertical="top" wrapText="1"/>
    </xf>
    <xf numFmtId="4" fontId="5" fillId="0" borderId="5" xfId="0" applyNumberFormat="1" applyFont="1" applyFill="1" applyBorder="1" applyAlignment="1">
      <alignment horizontal="right" vertical="top" wrapText="1"/>
    </xf>
    <xf numFmtId="0" fontId="6" fillId="0" borderId="4" xfId="0" applyFont="1" applyFill="1" applyBorder="1" applyAlignment="1">
      <alignment vertical="top" wrapText="1"/>
    </xf>
    <xf numFmtId="164" fontId="6" fillId="0" borderId="0" xfId="1" applyNumberFormat="1" applyFont="1" applyFill="1" applyBorder="1" applyAlignment="1">
      <alignment vertical="top" wrapText="1"/>
    </xf>
    <xf numFmtId="4" fontId="6" fillId="0" borderId="0" xfId="0" applyNumberFormat="1" applyFont="1" applyFill="1" applyAlignment="1">
      <alignment horizontal="right" vertical="top" wrapText="1"/>
    </xf>
    <xf numFmtId="4" fontId="6" fillId="0" borderId="5" xfId="0" applyNumberFormat="1" applyFont="1" applyFill="1" applyBorder="1" applyAlignment="1">
      <alignment horizontal="right" vertical="top" wrapText="1"/>
    </xf>
    <xf numFmtId="0" fontId="5" fillId="0" borderId="0" xfId="0" applyFont="1" applyFill="1" applyAlignment="1">
      <alignment horizontal="right" vertical="top" wrapText="1"/>
    </xf>
    <xf numFmtId="0" fontId="5" fillId="0" borderId="5" xfId="0" applyFont="1" applyFill="1" applyBorder="1" applyAlignment="1">
      <alignment horizontal="right" vertical="top" wrapText="1"/>
    </xf>
    <xf numFmtId="0" fontId="6" fillId="0" borderId="6" xfId="0" applyFont="1" applyFill="1" applyBorder="1" applyAlignment="1">
      <alignment vertical="top" wrapText="1"/>
    </xf>
    <xf numFmtId="2" fontId="6" fillId="0" borderId="7" xfId="0" applyNumberFormat="1" applyFont="1" applyFill="1" applyBorder="1" applyAlignment="1">
      <alignment horizontal="right" vertical="top" wrapText="1"/>
    </xf>
    <xf numFmtId="0" fontId="7" fillId="0" borderId="4" xfId="0" applyFont="1" applyFill="1" applyBorder="1" applyAlignment="1">
      <alignment vertical="top" wrapText="1"/>
    </xf>
    <xf numFmtId="0" fontId="7" fillId="0" borderId="0" xfId="0" applyFont="1" applyFill="1" applyBorder="1" applyAlignment="1">
      <alignment vertical="top" wrapText="1"/>
    </xf>
    <xf numFmtId="4" fontId="7" fillId="0" borderId="0" xfId="0" applyNumberFormat="1" applyFont="1" applyFill="1" applyAlignment="1">
      <alignment horizontal="right" vertical="top" wrapText="1"/>
    </xf>
    <xf numFmtId="4" fontId="7" fillId="0" borderId="5" xfId="0" applyNumberFormat="1" applyFont="1" applyFill="1" applyBorder="1" applyAlignment="1">
      <alignment horizontal="right" vertical="top" wrapText="1"/>
    </xf>
    <xf numFmtId="0" fontId="5" fillId="0" borderId="0" xfId="0" applyFont="1" applyFill="1" applyBorder="1" applyAlignment="1">
      <alignment vertical="top" wrapText="1"/>
    </xf>
    <xf numFmtId="0" fontId="6" fillId="0" borderId="0" xfId="0" applyFont="1" applyFill="1" applyBorder="1" applyAlignment="1">
      <alignment vertical="top" wrapText="1"/>
    </xf>
    <xf numFmtId="0" fontId="6" fillId="0" borderId="7" xfId="0" applyFont="1" applyFill="1" applyBorder="1" applyAlignment="1">
      <alignment vertical="top" wrapText="1"/>
    </xf>
    <xf numFmtId="0" fontId="5" fillId="0" borderId="1" xfId="0" applyFont="1" applyFill="1" applyBorder="1" applyAlignment="1">
      <alignment horizontal="center" wrapText="1"/>
    </xf>
    <xf numFmtId="0" fontId="5" fillId="0" borderId="2" xfId="0" applyFont="1" applyFill="1" applyBorder="1" applyAlignment="1">
      <alignment horizontal="center" wrapText="1"/>
    </xf>
    <xf numFmtId="0" fontId="5" fillId="0" borderId="2" xfId="0" applyFont="1" applyFill="1" applyBorder="1" applyAlignment="1">
      <alignment horizontal="right" wrapText="1"/>
    </xf>
    <xf numFmtId="0" fontId="5" fillId="0" borderId="3" xfId="0" applyFont="1" applyFill="1" applyBorder="1" applyAlignment="1">
      <alignment horizontal="right" wrapText="1"/>
    </xf>
    <xf numFmtId="164" fontId="5" fillId="0" borderId="0" xfId="1" applyNumberFormat="1" applyFont="1" applyFill="1" applyAlignment="1">
      <alignment horizontal="right" vertical="top" wrapText="1"/>
    </xf>
    <xf numFmtId="164" fontId="5" fillId="0" borderId="5" xfId="1" applyNumberFormat="1" applyFont="1" applyFill="1" applyBorder="1" applyAlignment="1">
      <alignment horizontal="right" vertical="top" wrapText="1"/>
    </xf>
    <xf numFmtId="0" fontId="8" fillId="0" borderId="4" xfId="0" applyFont="1" applyFill="1" applyBorder="1" applyAlignment="1">
      <alignment vertical="top" wrapText="1"/>
    </xf>
    <xf numFmtId="0" fontId="8" fillId="0" borderId="0" xfId="0" applyFont="1" applyFill="1" applyBorder="1" applyAlignment="1">
      <alignment vertical="top" wrapText="1"/>
    </xf>
    <xf numFmtId="0" fontId="7" fillId="0" borderId="0" xfId="0" applyFont="1" applyFill="1" applyAlignment="1">
      <alignment horizontal="right" vertical="top" wrapText="1"/>
    </xf>
    <xf numFmtId="4" fontId="8" fillId="0" borderId="0" xfId="0" applyNumberFormat="1" applyFont="1" applyFill="1" applyAlignment="1">
      <alignment horizontal="right" vertical="top" wrapText="1"/>
    </xf>
    <xf numFmtId="4" fontId="8" fillId="0" borderId="5" xfId="0" applyNumberFormat="1" applyFont="1" applyFill="1" applyBorder="1" applyAlignment="1">
      <alignment horizontal="right" vertical="top" wrapText="1"/>
    </xf>
    <xf numFmtId="3" fontId="8" fillId="0" borderId="0" xfId="0" applyNumberFormat="1" applyFont="1" applyFill="1" applyAlignment="1">
      <alignment horizontal="right" vertical="top" wrapText="1"/>
    </xf>
    <xf numFmtId="4" fontId="9" fillId="2" borderId="8" xfId="0" applyNumberFormat="1" applyFont="1" applyFill="1" applyBorder="1" applyAlignment="1">
      <alignment horizontal="right" vertical="top" wrapText="1"/>
    </xf>
    <xf numFmtId="4" fontId="9" fillId="2" borderId="9" xfId="0" applyNumberFormat="1" applyFont="1" applyFill="1" applyBorder="1" applyAlignment="1">
      <alignment horizontal="right" vertical="top" wrapText="1"/>
    </xf>
    <xf numFmtId="0" fontId="8" fillId="0" borderId="6" xfId="0" applyFont="1" applyFill="1" applyBorder="1" applyAlignment="1">
      <alignment vertical="top" wrapText="1"/>
    </xf>
    <xf numFmtId="0" fontId="8" fillId="0" borderId="7" xfId="0" applyFont="1" applyFill="1" applyBorder="1" applyAlignment="1">
      <alignment vertical="top" wrapText="1"/>
    </xf>
    <xf numFmtId="2" fontId="8" fillId="0" borderId="7" xfId="0" applyNumberFormat="1" applyFont="1" applyFill="1" applyBorder="1" applyAlignment="1">
      <alignment horizontal="right" vertical="top" wrapText="1"/>
    </xf>
    <xf numFmtId="0" fontId="3" fillId="0" borderId="0" xfId="0" applyFont="1"/>
    <xf numFmtId="0" fontId="6" fillId="0" borderId="0" xfId="0" applyFont="1" applyFill="1" applyBorder="1" applyAlignment="1">
      <alignment horizontal="center" wrapText="1"/>
    </xf>
    <xf numFmtId="0" fontId="6" fillId="0" borderId="0" xfId="0" applyFont="1" applyFill="1" applyBorder="1" applyAlignment="1">
      <alignment horizontal="right" wrapText="1"/>
    </xf>
    <xf numFmtId="0" fontId="6" fillId="0" borderId="5" xfId="0" applyFont="1" applyFill="1" applyBorder="1" applyAlignment="1">
      <alignment horizontal="right" wrapText="1"/>
    </xf>
    <xf numFmtId="0" fontId="8" fillId="0" borderId="10" xfId="0" applyFont="1" applyBorder="1" applyAlignment="1">
      <alignment horizontal="left"/>
    </xf>
    <xf numFmtId="0" fontId="8" fillId="0" borderId="0" xfId="0" applyFont="1" applyBorder="1" applyAlignment="1">
      <alignment horizontal="left"/>
    </xf>
    <xf numFmtId="0" fontId="10" fillId="0" borderId="0" xfId="0" applyFont="1"/>
    <xf numFmtId="0" fontId="11" fillId="0" borderId="4" xfId="0" applyFont="1" applyFill="1" applyBorder="1" applyAlignment="1">
      <alignment vertical="top" wrapText="1"/>
    </xf>
    <xf numFmtId="0" fontId="3" fillId="0" borderId="10" xfId="0" applyFont="1" applyBorder="1" applyAlignment="1">
      <alignment horizontal="left"/>
    </xf>
    <xf numFmtId="0" fontId="12" fillId="0" borderId="4" xfId="0" applyFont="1" applyFill="1" applyBorder="1" applyAlignment="1">
      <alignment vertical="top" wrapText="1"/>
    </xf>
    <xf numFmtId="0" fontId="3" fillId="0" borderId="10" xfId="0" applyFont="1" applyBorder="1"/>
    <xf numFmtId="164" fontId="7" fillId="0" borderId="0" xfId="0" applyNumberFormat="1" applyFont="1" applyFill="1" applyBorder="1" applyAlignment="1">
      <alignment vertical="top" wrapText="1"/>
    </xf>
    <xf numFmtId="0" fontId="8" fillId="0" borderId="0" xfId="0" applyFont="1"/>
    <xf numFmtId="0" fontId="5" fillId="0" borderId="0" xfId="0" applyFont="1" applyFill="1" applyBorder="1" applyAlignment="1">
      <alignment horizontal="center" wrapText="1"/>
    </xf>
    <xf numFmtId="0" fontId="5" fillId="0" borderId="0" xfId="0" applyFont="1" applyFill="1" applyBorder="1" applyAlignment="1">
      <alignment horizontal="right" wrapText="1"/>
    </xf>
    <xf numFmtId="0" fontId="5" fillId="0" borderId="5" xfId="0" applyFont="1" applyFill="1" applyBorder="1" applyAlignment="1">
      <alignment horizontal="right" wrapText="1"/>
    </xf>
    <xf numFmtId="0" fontId="3" fillId="0" borderId="11" xfId="0" applyFont="1" applyBorder="1" applyAlignment="1">
      <alignment vertical="top" wrapText="1"/>
    </xf>
    <xf numFmtId="164" fontId="5" fillId="0" borderId="0" xfId="1" applyNumberFormat="1" applyFont="1" applyFill="1" applyBorder="1" applyAlignment="1">
      <alignment horizontal="right" vertical="top" wrapText="1"/>
    </xf>
    <xf numFmtId="0" fontId="3" fillId="0" borderId="0" xfId="0" applyFont="1" applyBorder="1"/>
    <xf numFmtId="0" fontId="3" fillId="0" borderId="12" xfId="0" applyFont="1" applyBorder="1"/>
    <xf numFmtId="4" fontId="5" fillId="0" borderId="0" xfId="0" applyNumberFormat="1" applyFont="1" applyFill="1" applyBorder="1" applyAlignment="1">
      <alignment horizontal="right" vertical="top" wrapText="1"/>
    </xf>
    <xf numFmtId="164" fontId="0" fillId="0" borderId="0" xfId="1" applyNumberFormat="1" applyFont="1"/>
    <xf numFmtId="3" fontId="5" fillId="0" borderId="0" xfId="0" applyNumberFormat="1" applyFont="1" applyFill="1" applyAlignment="1">
      <alignment horizontal="right" vertical="top" wrapText="1"/>
    </xf>
    <xf numFmtId="3" fontId="5" fillId="0" borderId="5" xfId="0" applyNumberFormat="1" applyFont="1" applyFill="1" applyBorder="1" applyAlignment="1">
      <alignment horizontal="right" vertical="top" wrapText="1"/>
    </xf>
    <xf numFmtId="3" fontId="5" fillId="0" borderId="0" xfId="0" applyNumberFormat="1" applyFont="1" applyFill="1" applyBorder="1" applyAlignment="1">
      <alignment horizontal="right" vertical="top" wrapText="1"/>
    </xf>
    <xf numFmtId="3" fontId="0" fillId="0" borderId="0" xfId="0" applyNumberFormat="1" applyFont="1"/>
    <xf numFmtId="164" fontId="0" fillId="0" borderId="0" xfId="0" applyNumberFormat="1" applyFont="1"/>
    <xf numFmtId="164" fontId="13" fillId="0" borderId="0" xfId="1" applyNumberFormat="1" applyFont="1" applyFill="1" applyAlignment="1">
      <alignment horizontal="right" vertical="top" wrapText="1"/>
    </xf>
    <xf numFmtId="164" fontId="13" fillId="0" borderId="5" xfId="1" applyNumberFormat="1" applyFont="1" applyFill="1" applyBorder="1" applyAlignment="1">
      <alignment horizontal="right" vertical="top" wrapText="1"/>
    </xf>
    <xf numFmtId="164" fontId="13" fillId="0" borderId="0" xfId="1" applyNumberFormat="1" applyFont="1" applyFill="1" applyBorder="1" applyAlignment="1">
      <alignment horizontal="right" vertical="top" wrapText="1"/>
    </xf>
    <xf numFmtId="0" fontId="6" fillId="0" borderId="0" xfId="0" applyFont="1"/>
    <xf numFmtId="0" fontId="14" fillId="0" borderId="0" xfId="0" applyFont="1"/>
    <xf numFmtId="0" fontId="14" fillId="0" borderId="10" xfId="0" applyFont="1" applyBorder="1"/>
    <xf numFmtId="0" fontId="14" fillId="0" borderId="0" xfId="0" applyFont="1" applyBorder="1"/>
    <xf numFmtId="0" fontId="14" fillId="0" borderId="12" xfId="0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2"/>
  <sheetViews>
    <sheetView topLeftCell="A31" workbookViewId="0">
      <pane xSplit="1" topLeftCell="B1" activePane="topRight" state="frozen"/>
      <selection pane="topRight" activeCell="A38" sqref="A38:XFD38"/>
    </sheetView>
  </sheetViews>
  <sheetFormatPr defaultRowHeight="15" x14ac:dyDescent="0.25"/>
  <cols>
    <col min="1" max="1" width="46" style="2" customWidth="1"/>
    <col min="2" max="2" width="18.5703125" style="2" bestFit="1" customWidth="1"/>
    <col min="3" max="3" width="18.5703125" style="2" customWidth="1"/>
    <col min="4" max="6" width="19.28515625" style="2" bestFit="1" customWidth="1"/>
    <col min="7" max="7" width="15.42578125" style="2" bestFit="1" customWidth="1"/>
    <col min="8" max="16384" width="9.140625" style="2"/>
  </cols>
  <sheetData>
    <row r="1" spans="1:7" ht="18.75" x14ac:dyDescent="0.3">
      <c r="A1" s="3" t="s">
        <v>0</v>
      </c>
      <c r="B1" s="3"/>
      <c r="C1" s="3"/>
    </row>
    <row r="2" spans="1:7" x14ac:dyDescent="0.25">
      <c r="A2" s="45" t="s">
        <v>67</v>
      </c>
    </row>
    <row r="3" spans="1:7" ht="15.75" thickBot="1" x14ac:dyDescent="0.3">
      <c r="A3" s="45" t="s">
        <v>68</v>
      </c>
    </row>
    <row r="4" spans="1:7" ht="15.75" x14ac:dyDescent="0.25">
      <c r="A4" s="5"/>
      <c r="B4" s="6">
        <v>2013</v>
      </c>
      <c r="C4" s="6">
        <v>2014</v>
      </c>
      <c r="D4" s="7">
        <v>2015</v>
      </c>
      <c r="E4" s="7">
        <v>2016</v>
      </c>
      <c r="F4" s="8">
        <v>2017</v>
      </c>
      <c r="G4" s="47">
        <v>2018</v>
      </c>
    </row>
    <row r="5" spans="1:7" ht="15.75" x14ac:dyDescent="0.25">
      <c r="A5" s="49" t="s">
        <v>69</v>
      </c>
      <c r="B5" s="46"/>
      <c r="C5" s="46"/>
      <c r="D5" s="47"/>
      <c r="E5" s="47"/>
      <c r="F5" s="48"/>
    </row>
    <row r="6" spans="1:7" ht="15.75" x14ac:dyDescent="0.25">
      <c r="A6" s="50"/>
      <c r="B6" s="46"/>
      <c r="C6" s="46"/>
      <c r="D6" s="47"/>
      <c r="E6" s="47"/>
      <c r="F6" s="48"/>
    </row>
    <row r="7" spans="1:7" ht="15.75" x14ac:dyDescent="0.25">
      <c r="A7" s="51" t="s">
        <v>70</v>
      </c>
      <c r="B7" s="46"/>
      <c r="C7" s="46"/>
      <c r="D7" s="47"/>
      <c r="E7" s="47"/>
      <c r="F7" s="48"/>
    </row>
    <row r="8" spans="1:7" ht="15.75" x14ac:dyDescent="0.25">
      <c r="A8" s="52" t="s">
        <v>71</v>
      </c>
      <c r="B8" s="10">
        <v>250440960</v>
      </c>
      <c r="C8" s="10">
        <v>280493875</v>
      </c>
      <c r="D8" s="67">
        <v>297323500</v>
      </c>
      <c r="E8" s="67">
        <v>312189670</v>
      </c>
      <c r="F8" s="68">
        <v>343408630</v>
      </c>
      <c r="G8" s="69">
        <v>377749490</v>
      </c>
    </row>
    <row r="9" spans="1:7" ht="15.75" x14ac:dyDescent="0.25">
      <c r="A9" s="52" t="s">
        <v>72</v>
      </c>
      <c r="B9" s="14">
        <f>SUM(B10:B14)</f>
        <v>191927580.09</v>
      </c>
      <c r="C9" s="14">
        <f t="shared" ref="C9:G9" si="0">SUM(C10:C14)</f>
        <v>209439904.49000001</v>
      </c>
      <c r="D9" s="14">
        <f t="shared" si="0"/>
        <v>233953173</v>
      </c>
      <c r="E9" s="14">
        <f t="shared" si="0"/>
        <v>289360679</v>
      </c>
      <c r="F9" s="14">
        <f t="shared" si="0"/>
        <v>330346659</v>
      </c>
      <c r="G9" s="14">
        <f t="shared" si="0"/>
        <v>377907379</v>
      </c>
    </row>
    <row r="10" spans="1:7" ht="15.75" x14ac:dyDescent="0.25">
      <c r="A10" s="9" t="s">
        <v>1</v>
      </c>
      <c r="B10" s="10">
        <v>94117555.439999998</v>
      </c>
      <c r="C10" s="10">
        <v>115867555.44</v>
      </c>
      <c r="D10" s="67">
        <v>140936133</v>
      </c>
      <c r="E10" s="67">
        <v>168965261</v>
      </c>
      <c r="F10" s="68">
        <v>198841699</v>
      </c>
      <c r="G10" s="69">
        <v>232602883</v>
      </c>
    </row>
    <row r="11" spans="1:7" ht="15.75" x14ac:dyDescent="0.25">
      <c r="A11" s="9" t="s">
        <v>94</v>
      </c>
      <c r="B11" s="10"/>
      <c r="C11" s="10"/>
      <c r="D11" s="67"/>
      <c r="E11" s="67"/>
      <c r="F11" s="68"/>
      <c r="G11" s="69">
        <v>13405849</v>
      </c>
    </row>
    <row r="12" spans="1:7" ht="15.75" x14ac:dyDescent="0.25">
      <c r="A12" s="9" t="s">
        <v>2</v>
      </c>
      <c r="B12" s="10">
        <v>12300000</v>
      </c>
      <c r="C12" s="10"/>
      <c r="D12" s="67" t="s">
        <v>3</v>
      </c>
      <c r="E12" s="67" t="s">
        <v>3</v>
      </c>
      <c r="F12" s="68">
        <v>3281576</v>
      </c>
      <c r="G12" s="70"/>
    </row>
    <row r="13" spans="1:7" ht="15.75" x14ac:dyDescent="0.25">
      <c r="A13" s="9" t="s">
        <v>4</v>
      </c>
      <c r="B13" s="10">
        <v>44310024.649999999</v>
      </c>
      <c r="C13" s="10">
        <v>47428349.049999997</v>
      </c>
      <c r="D13" s="67">
        <v>41335760</v>
      </c>
      <c r="E13" s="67">
        <v>43665943</v>
      </c>
      <c r="F13" s="68">
        <v>46496274</v>
      </c>
      <c r="G13" s="69">
        <v>59258387</v>
      </c>
    </row>
    <row r="14" spans="1:7" ht="15.75" x14ac:dyDescent="0.25">
      <c r="A14" s="9" t="s">
        <v>5</v>
      </c>
      <c r="B14" s="10">
        <v>41200000</v>
      </c>
      <c r="C14" s="10">
        <v>46144000</v>
      </c>
      <c r="D14" s="67">
        <v>51681280</v>
      </c>
      <c r="E14" s="67">
        <v>76729475</v>
      </c>
      <c r="F14" s="68">
        <v>81727110</v>
      </c>
      <c r="G14" s="69">
        <v>72640260</v>
      </c>
    </row>
    <row r="15" spans="1:7" ht="15.75" x14ac:dyDescent="0.25">
      <c r="A15" s="13"/>
      <c r="B15" s="14">
        <f>B9+B8</f>
        <v>442368540.09000003</v>
      </c>
      <c r="C15" s="14">
        <f t="shared" ref="C15:G15" si="1">C9+C8</f>
        <v>489933779.49000001</v>
      </c>
      <c r="D15" s="14">
        <f t="shared" si="1"/>
        <v>531276673</v>
      </c>
      <c r="E15" s="14">
        <f t="shared" si="1"/>
        <v>601550349</v>
      </c>
      <c r="F15" s="14">
        <f t="shared" si="1"/>
        <v>673755289</v>
      </c>
      <c r="G15" s="14">
        <f t="shared" si="1"/>
        <v>755656869</v>
      </c>
    </row>
    <row r="16" spans="1:7" ht="15.75" x14ac:dyDescent="0.25">
      <c r="A16" s="13"/>
      <c r="B16" s="14"/>
      <c r="C16" s="14"/>
      <c r="D16" s="15"/>
      <c r="E16" s="15"/>
      <c r="F16" s="16"/>
    </row>
    <row r="17" spans="1:7" ht="15.75" x14ac:dyDescent="0.25">
      <c r="A17" s="52" t="s">
        <v>73</v>
      </c>
      <c r="B17" s="14">
        <f>SUM(B18:B22)</f>
        <v>83569785</v>
      </c>
      <c r="C17" s="14">
        <f t="shared" ref="C17:G17" si="2">SUM(C18:C22)</f>
        <v>89165211</v>
      </c>
      <c r="D17" s="14">
        <f t="shared" si="2"/>
        <v>101263379</v>
      </c>
      <c r="E17" s="14">
        <f t="shared" si="2"/>
        <v>114606479</v>
      </c>
      <c r="F17" s="14">
        <f t="shared" si="2"/>
        <v>120214934</v>
      </c>
      <c r="G17" s="14">
        <f t="shared" si="2"/>
        <v>135068704</v>
      </c>
    </row>
    <row r="18" spans="1:7" ht="15.75" x14ac:dyDescent="0.25">
      <c r="A18" s="9" t="s">
        <v>6</v>
      </c>
      <c r="B18" s="10">
        <v>17181686</v>
      </c>
      <c r="C18" s="10">
        <v>35670103</v>
      </c>
      <c r="D18" s="11">
        <v>60307361</v>
      </c>
      <c r="E18" s="11">
        <v>69401258</v>
      </c>
      <c r="F18" s="12">
        <v>57242341</v>
      </c>
      <c r="G18" s="65">
        <v>82328932</v>
      </c>
    </row>
    <row r="19" spans="1:7" ht="15.75" x14ac:dyDescent="0.25">
      <c r="A19" s="9" t="s">
        <v>7</v>
      </c>
      <c r="B19" s="10">
        <v>53054934</v>
      </c>
      <c r="C19" s="10">
        <v>38113929</v>
      </c>
      <c r="D19" s="11">
        <v>26074918</v>
      </c>
      <c r="E19" s="11">
        <v>27250336</v>
      </c>
      <c r="F19" s="12">
        <v>44776416</v>
      </c>
      <c r="G19" s="65">
        <v>26607046</v>
      </c>
    </row>
    <row r="20" spans="1:7" ht="15.75" x14ac:dyDescent="0.25">
      <c r="A20" s="9" t="s">
        <v>8</v>
      </c>
      <c r="B20" s="10">
        <v>4866285</v>
      </c>
      <c r="C20" s="10">
        <v>3542234</v>
      </c>
      <c r="D20" s="11">
        <v>1648448</v>
      </c>
      <c r="E20" s="11">
        <v>4149943</v>
      </c>
      <c r="F20" s="18" t="s">
        <v>3</v>
      </c>
      <c r="G20" s="65">
        <v>39949</v>
      </c>
    </row>
    <row r="21" spans="1:7" ht="15.75" x14ac:dyDescent="0.25">
      <c r="A21" s="9" t="s">
        <v>9</v>
      </c>
      <c r="B21" s="10">
        <v>7394042</v>
      </c>
      <c r="C21" s="10">
        <v>7519575</v>
      </c>
      <c r="D21" s="11">
        <v>10869084</v>
      </c>
      <c r="E21" s="11">
        <v>10938494</v>
      </c>
      <c r="F21" s="12">
        <v>13646061</v>
      </c>
      <c r="G21" s="65">
        <v>12756463</v>
      </c>
    </row>
    <row r="22" spans="1:7" ht="15.75" x14ac:dyDescent="0.25">
      <c r="A22" s="9" t="s">
        <v>10</v>
      </c>
      <c r="B22" s="10">
        <v>1072838</v>
      </c>
      <c r="C22" s="10">
        <v>4319370</v>
      </c>
      <c r="D22" s="11">
        <v>2363568</v>
      </c>
      <c r="E22" s="11">
        <v>2866448</v>
      </c>
      <c r="F22" s="12">
        <v>4550116</v>
      </c>
      <c r="G22" s="65">
        <v>13336314</v>
      </c>
    </row>
    <row r="23" spans="1:7" ht="15.75" x14ac:dyDescent="0.25">
      <c r="A23" s="52" t="s">
        <v>11</v>
      </c>
      <c r="B23" s="14">
        <f>7293936+1825000</f>
        <v>9118936</v>
      </c>
      <c r="C23" s="14">
        <f>21320930.68+3195000</f>
        <v>24515930.68</v>
      </c>
      <c r="D23" s="15">
        <v>11704859</v>
      </c>
      <c r="E23" s="15">
        <v>3249839</v>
      </c>
      <c r="F23" s="16">
        <v>3325126</v>
      </c>
      <c r="G23" s="14">
        <v>5009297</v>
      </c>
    </row>
    <row r="24" spans="1:7" ht="15.75" x14ac:dyDescent="0.25">
      <c r="A24" s="52"/>
      <c r="B24" s="14"/>
      <c r="C24" s="14"/>
      <c r="D24" s="15"/>
      <c r="E24" s="15"/>
      <c r="F24" s="16"/>
    </row>
    <row r="25" spans="1:7" ht="15.75" x14ac:dyDescent="0.25">
      <c r="A25" s="52" t="s">
        <v>12</v>
      </c>
      <c r="B25" s="14">
        <f>SUM(B26:B30)</f>
        <v>183798679.91999999</v>
      </c>
      <c r="C25" s="14">
        <f t="shared" ref="C25:G25" si="3">SUM(C26:C30)</f>
        <v>125154178.42999999</v>
      </c>
      <c r="D25" s="14">
        <f t="shared" si="3"/>
        <v>86814726</v>
      </c>
      <c r="E25" s="14">
        <f t="shared" si="3"/>
        <v>90617495</v>
      </c>
      <c r="F25" s="14">
        <f t="shared" si="3"/>
        <v>122616677</v>
      </c>
      <c r="G25" s="14">
        <f t="shared" si="3"/>
        <v>143090558</v>
      </c>
    </row>
    <row r="26" spans="1:7" ht="31.5" x14ac:dyDescent="0.25">
      <c r="A26" s="9" t="s">
        <v>13</v>
      </c>
      <c r="B26" s="10">
        <v>13084909</v>
      </c>
      <c r="C26" s="10">
        <v>13132464</v>
      </c>
      <c r="D26" s="11">
        <v>15511224</v>
      </c>
      <c r="E26" s="11">
        <v>10164939</v>
      </c>
      <c r="F26" s="12">
        <v>11231685</v>
      </c>
      <c r="G26" s="65">
        <v>19281314</v>
      </c>
    </row>
    <row r="27" spans="1:7" ht="31.5" x14ac:dyDescent="0.25">
      <c r="A27" s="9" t="s">
        <v>14</v>
      </c>
      <c r="B27" s="10">
        <v>50226134.82</v>
      </c>
      <c r="C27" s="10">
        <v>59372901.729999997</v>
      </c>
      <c r="D27" s="11">
        <v>2035131</v>
      </c>
      <c r="E27" s="11">
        <v>10110775</v>
      </c>
      <c r="F27" s="12">
        <v>24619552</v>
      </c>
    </row>
    <row r="28" spans="1:7" ht="15.75" x14ac:dyDescent="0.25">
      <c r="A28" s="9" t="s">
        <v>15</v>
      </c>
      <c r="B28" s="10">
        <v>39456606.659999996</v>
      </c>
      <c r="C28" s="10">
        <v>31444930.370000001</v>
      </c>
      <c r="D28" s="11">
        <v>48199131</v>
      </c>
      <c r="E28" s="11">
        <v>37859061</v>
      </c>
      <c r="F28" s="12">
        <v>40767970</v>
      </c>
      <c r="G28" s="65">
        <v>46610915</v>
      </c>
    </row>
    <row r="29" spans="1:7" ht="15.75" x14ac:dyDescent="0.25">
      <c r="A29" s="9" t="s">
        <v>16</v>
      </c>
      <c r="B29" s="10">
        <v>80399459.439999998</v>
      </c>
      <c r="C29" s="10">
        <v>20272312.329999998</v>
      </c>
      <c r="D29" s="11">
        <v>20032670</v>
      </c>
      <c r="E29" s="11">
        <v>31301150</v>
      </c>
      <c r="F29" s="12">
        <v>44690900</v>
      </c>
      <c r="G29" s="65">
        <v>75761759</v>
      </c>
    </row>
    <row r="30" spans="1:7" ht="15.75" x14ac:dyDescent="0.25">
      <c r="A30" s="9" t="s">
        <v>17</v>
      </c>
      <c r="B30" s="10">
        <v>631570</v>
      </c>
      <c r="C30" s="10">
        <v>931570</v>
      </c>
      <c r="D30" s="11">
        <v>1036570</v>
      </c>
      <c r="E30" s="11">
        <v>1181570</v>
      </c>
      <c r="F30" s="12">
        <v>1306570</v>
      </c>
      <c r="G30" s="65">
        <v>1436570</v>
      </c>
    </row>
    <row r="31" spans="1:7" ht="15.75" x14ac:dyDescent="0.25">
      <c r="A31" s="13"/>
      <c r="B31" s="14">
        <f>B17+B15+B25+B23</f>
        <v>718855941.00999999</v>
      </c>
      <c r="C31" s="14">
        <f t="shared" ref="C31:G31" si="4">C17+C15+C25+C23</f>
        <v>728769099.5999999</v>
      </c>
      <c r="D31" s="14">
        <f t="shared" si="4"/>
        <v>731059637</v>
      </c>
      <c r="E31" s="14">
        <f t="shared" si="4"/>
        <v>810024162</v>
      </c>
      <c r="F31" s="14">
        <f t="shared" si="4"/>
        <v>919912026</v>
      </c>
      <c r="G31" s="14">
        <f t="shared" si="4"/>
        <v>1038825428</v>
      </c>
    </row>
    <row r="32" spans="1:7" ht="15.75" x14ac:dyDescent="0.25">
      <c r="A32" s="13"/>
      <c r="B32" s="14"/>
      <c r="C32" s="14"/>
      <c r="D32" s="15"/>
      <c r="E32" s="15"/>
      <c r="F32" s="16"/>
    </row>
    <row r="33" spans="1:7" ht="15.75" x14ac:dyDescent="0.25">
      <c r="A33" s="53" t="s">
        <v>74</v>
      </c>
      <c r="B33" s="14"/>
      <c r="C33" s="14"/>
      <c r="D33" s="15"/>
      <c r="E33" s="15"/>
      <c r="F33" s="16"/>
    </row>
    <row r="34" spans="1:7" ht="15.75" x14ac:dyDescent="0.25">
      <c r="A34" s="54" t="s">
        <v>18</v>
      </c>
      <c r="B34" s="14">
        <f>B35+B36</f>
        <v>113444600</v>
      </c>
      <c r="C34" s="14">
        <f t="shared" ref="C34:G34" si="5">C35+C36</f>
        <v>127021791</v>
      </c>
      <c r="D34" s="14">
        <f t="shared" si="5"/>
        <v>130451872</v>
      </c>
      <c r="E34" s="14">
        <f t="shared" si="5"/>
        <v>155858469</v>
      </c>
      <c r="F34" s="14">
        <f t="shared" si="5"/>
        <v>165335904</v>
      </c>
      <c r="G34" s="14">
        <f t="shared" si="5"/>
        <v>159416670</v>
      </c>
    </row>
    <row r="35" spans="1:7" ht="47.25" x14ac:dyDescent="0.25">
      <c r="A35" s="9" t="s">
        <v>19</v>
      </c>
      <c r="B35" s="10">
        <v>25000000</v>
      </c>
      <c r="C35" s="10">
        <v>25000000</v>
      </c>
      <c r="D35" s="11">
        <v>25000000</v>
      </c>
      <c r="E35" s="11">
        <v>25000000</v>
      </c>
      <c r="F35" s="12">
        <v>25000000</v>
      </c>
      <c r="G35" s="65">
        <v>25000000</v>
      </c>
    </row>
    <row r="36" spans="1:7" ht="15.75" x14ac:dyDescent="0.25">
      <c r="A36" s="9" t="s">
        <v>20</v>
      </c>
      <c r="B36" s="10">
        <v>88444600</v>
      </c>
      <c r="C36" s="10">
        <v>102021791</v>
      </c>
      <c r="D36" s="11">
        <v>105451872</v>
      </c>
      <c r="E36" s="11">
        <v>130858469</v>
      </c>
      <c r="F36" s="12">
        <v>140335904</v>
      </c>
      <c r="G36" s="65">
        <v>134416670</v>
      </c>
    </row>
    <row r="37" spans="1:7" ht="15.75" x14ac:dyDescent="0.25">
      <c r="A37" s="9"/>
      <c r="B37" s="10"/>
      <c r="C37" s="10"/>
      <c r="D37" s="11"/>
      <c r="E37" s="11"/>
      <c r="F37" s="12"/>
      <c r="G37" s="65"/>
    </row>
    <row r="38" spans="1:7" ht="15.75" x14ac:dyDescent="0.25">
      <c r="A38" s="9" t="s">
        <v>21</v>
      </c>
      <c r="B38" s="10">
        <v>53533645</v>
      </c>
      <c r="C38" s="10">
        <v>41864467</v>
      </c>
      <c r="D38" s="11">
        <v>38822670</v>
      </c>
      <c r="E38" s="11">
        <v>17551594</v>
      </c>
      <c r="F38" s="12">
        <v>8204369</v>
      </c>
      <c r="G38" s="2">
        <v>11249157</v>
      </c>
    </row>
    <row r="39" spans="1:7" ht="31.5" x14ac:dyDescent="0.25">
      <c r="A39" s="9" t="s">
        <v>22</v>
      </c>
      <c r="B39" s="10"/>
      <c r="C39" s="10"/>
      <c r="D39" s="11">
        <v>13990291</v>
      </c>
      <c r="E39" s="11">
        <v>29190337</v>
      </c>
      <c r="F39" s="12">
        <v>46442908</v>
      </c>
      <c r="G39" s="65">
        <v>105956363</v>
      </c>
    </row>
    <row r="40" spans="1:7" ht="15.75" x14ac:dyDescent="0.25">
      <c r="A40" s="9" t="s">
        <v>23</v>
      </c>
      <c r="B40" s="10">
        <v>140821112</v>
      </c>
      <c r="C40" s="10">
        <v>176330934</v>
      </c>
      <c r="D40" s="11">
        <v>207307283</v>
      </c>
      <c r="E40" s="11">
        <v>243345423</v>
      </c>
      <c r="F40" s="12">
        <v>320734001</v>
      </c>
      <c r="G40" s="65">
        <v>353350173</v>
      </c>
    </row>
    <row r="41" spans="1:7" ht="15.75" x14ac:dyDescent="0.25">
      <c r="A41" s="9" t="s">
        <v>24</v>
      </c>
      <c r="B41" s="10">
        <v>357073593</v>
      </c>
      <c r="C41" s="10">
        <v>306644015</v>
      </c>
      <c r="D41" s="11">
        <v>269223194</v>
      </c>
      <c r="E41" s="11">
        <v>295469172</v>
      </c>
      <c r="F41" s="12">
        <v>298864865</v>
      </c>
      <c r="G41" s="65">
        <v>332365133</v>
      </c>
    </row>
    <row r="42" spans="1:7" ht="15.75" x14ac:dyDescent="0.25">
      <c r="A42" s="9" t="s">
        <v>25</v>
      </c>
      <c r="B42" s="10">
        <v>52959240</v>
      </c>
      <c r="C42" s="10">
        <v>75580921</v>
      </c>
      <c r="D42" s="11">
        <v>70210305</v>
      </c>
      <c r="E42" s="11">
        <v>67199682</v>
      </c>
      <c r="F42" s="12">
        <v>78811491</v>
      </c>
      <c r="G42" s="65">
        <v>74177339</v>
      </c>
    </row>
    <row r="43" spans="1:7" ht="15.75" x14ac:dyDescent="0.25">
      <c r="A43" s="9" t="s">
        <v>64</v>
      </c>
      <c r="B43" s="10">
        <v>364216</v>
      </c>
      <c r="C43" s="10">
        <v>962756</v>
      </c>
      <c r="D43" s="11"/>
      <c r="E43" s="11"/>
      <c r="F43" s="12"/>
    </row>
    <row r="44" spans="1:7" ht="15.75" x14ac:dyDescent="0.25">
      <c r="A44" s="9" t="s">
        <v>26</v>
      </c>
      <c r="B44" s="10">
        <v>659535</v>
      </c>
      <c r="C44" s="10">
        <v>364216</v>
      </c>
      <c r="D44" s="11">
        <v>1054022</v>
      </c>
      <c r="E44" s="11">
        <v>1409485</v>
      </c>
      <c r="F44" s="12">
        <v>1518488</v>
      </c>
      <c r="G44" s="65">
        <v>2310593</v>
      </c>
    </row>
    <row r="45" spans="1:7" ht="15.75" x14ac:dyDescent="0.25">
      <c r="A45" s="13"/>
      <c r="B45" s="14">
        <f t="shared" ref="B45:G45" si="6">SUM(B38:B44)+B34</f>
        <v>718855941</v>
      </c>
      <c r="C45" s="14">
        <f t="shared" si="6"/>
        <v>728769100</v>
      </c>
      <c r="D45" s="14">
        <f t="shared" si="6"/>
        <v>731059637</v>
      </c>
      <c r="E45" s="14">
        <f t="shared" si="6"/>
        <v>810024162</v>
      </c>
      <c r="F45" s="14">
        <f t="shared" si="6"/>
        <v>919912026</v>
      </c>
      <c r="G45" s="14">
        <f t="shared" si="6"/>
        <v>1038825428</v>
      </c>
    </row>
    <row r="46" spans="1:7" ht="15.75" x14ac:dyDescent="0.25">
      <c r="A46" s="13"/>
      <c r="B46" s="71"/>
      <c r="C46" s="71"/>
      <c r="D46" s="71"/>
      <c r="E46" s="71"/>
      <c r="F46" s="71"/>
      <c r="G46" s="71"/>
    </row>
    <row r="47" spans="1:7" ht="16.5" thickBot="1" x14ac:dyDescent="0.3">
      <c r="A47" s="55" t="s">
        <v>75</v>
      </c>
      <c r="B47" s="20">
        <f t="shared" ref="B47:C47" si="7">B15/(B8/10)</f>
        <v>17.663585864309098</v>
      </c>
      <c r="C47" s="20">
        <f t="shared" si="7"/>
        <v>17.466826307348068</v>
      </c>
      <c r="D47" s="20">
        <f>D15/(D8/10)</f>
        <v>17.868640487549758</v>
      </c>
      <c r="E47" s="20">
        <f t="shared" ref="E47:G47" si="8">E15/(E8/10)</f>
        <v>19.268746111938938</v>
      </c>
      <c r="F47" s="20">
        <f t="shared" si="8"/>
        <v>19.619637660241679</v>
      </c>
      <c r="G47" s="20">
        <f t="shared" si="8"/>
        <v>20.004179727681432</v>
      </c>
    </row>
    <row r="48" spans="1:7" ht="15.75" x14ac:dyDescent="0.25">
      <c r="A48" s="55" t="s">
        <v>76</v>
      </c>
      <c r="B48" s="56">
        <f>B8/10</f>
        <v>25044096</v>
      </c>
      <c r="C48" s="56">
        <f t="shared" ref="C48:G48" si="9">C8/10</f>
        <v>28049387.5</v>
      </c>
      <c r="D48" s="56">
        <f t="shared" si="9"/>
        <v>29732350</v>
      </c>
      <c r="E48" s="56">
        <f t="shared" si="9"/>
        <v>31218967</v>
      </c>
      <c r="F48" s="56">
        <f t="shared" si="9"/>
        <v>34340863</v>
      </c>
      <c r="G48" s="56">
        <f t="shared" si="9"/>
        <v>37774949</v>
      </c>
    </row>
    <row r="49" spans="1:6" ht="15.75" x14ac:dyDescent="0.25">
      <c r="A49" s="9"/>
      <c r="B49" s="25"/>
      <c r="C49" s="25"/>
      <c r="D49" s="17"/>
      <c r="E49" s="11"/>
      <c r="F49" s="18"/>
    </row>
    <row r="50" spans="1:6" ht="15.75" x14ac:dyDescent="0.25">
      <c r="A50" s="9"/>
      <c r="B50" s="25"/>
      <c r="C50" s="25"/>
      <c r="D50" s="11"/>
      <c r="E50" s="11"/>
      <c r="F50" s="12"/>
    </row>
    <row r="51" spans="1:6" ht="15.75" x14ac:dyDescent="0.25">
      <c r="A51" s="13"/>
      <c r="B51" s="26"/>
      <c r="C51" s="26"/>
      <c r="D51" s="15"/>
      <c r="E51" s="15"/>
      <c r="F51" s="16"/>
    </row>
    <row r="52" spans="1:6" ht="16.5" thickBot="1" x14ac:dyDescent="0.3">
      <c r="A52" s="19"/>
      <c r="B52" s="27"/>
      <c r="C52" s="27"/>
      <c r="D52" s="20"/>
      <c r="E52" s="20"/>
      <c r="F52" s="20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2"/>
  <sheetViews>
    <sheetView workbookViewId="0">
      <pane xSplit="1" ySplit="4" topLeftCell="F38" activePane="bottomRight" state="frozen"/>
      <selection pane="topRight" activeCell="B1" sqref="B1"/>
      <selection pane="bottomLeft" activeCell="A5" sqref="A5"/>
      <selection pane="bottomRight" sqref="A1:XFD1048576"/>
    </sheetView>
  </sheetViews>
  <sheetFormatPr defaultRowHeight="15" x14ac:dyDescent="0.25"/>
  <cols>
    <col min="1" max="1" width="47.28515625" style="2" customWidth="1"/>
    <col min="2" max="2" width="15.28515625" style="2" customWidth="1"/>
    <col min="3" max="3" width="18" style="2" customWidth="1"/>
    <col min="4" max="6" width="18.5703125" style="2" bestFit="1" customWidth="1"/>
    <col min="7" max="7" width="14.28515625" style="2" bestFit="1" customWidth="1"/>
    <col min="8" max="16384" width="9.140625" style="2"/>
  </cols>
  <sheetData>
    <row r="1" spans="1:7" ht="19.5" thickBot="1" x14ac:dyDescent="0.35">
      <c r="A1" s="3" t="s">
        <v>0</v>
      </c>
      <c r="B1" s="3"/>
      <c r="C1" s="3"/>
    </row>
    <row r="2" spans="1:7" ht="15.75" x14ac:dyDescent="0.25">
      <c r="A2" s="57" t="s">
        <v>77</v>
      </c>
      <c r="B2" s="29"/>
      <c r="C2" s="29"/>
      <c r="D2" s="30"/>
      <c r="E2" s="30"/>
      <c r="F2" s="31"/>
    </row>
    <row r="3" spans="1:7" ht="16.5" thickBot="1" x14ac:dyDescent="0.3">
      <c r="A3" s="45" t="s">
        <v>68</v>
      </c>
      <c r="B3" s="4"/>
      <c r="C3" s="4"/>
      <c r="D3" s="1"/>
      <c r="E3" s="1"/>
      <c r="F3" s="1"/>
    </row>
    <row r="4" spans="1:7" ht="15.75" x14ac:dyDescent="0.25">
      <c r="A4" s="28"/>
      <c r="B4" s="29">
        <v>2013</v>
      </c>
      <c r="C4" s="29">
        <v>2014</v>
      </c>
      <c r="D4" s="30">
        <v>2015</v>
      </c>
      <c r="E4" s="30">
        <v>2016</v>
      </c>
      <c r="F4" s="31">
        <v>2017</v>
      </c>
      <c r="G4" s="59">
        <v>2018</v>
      </c>
    </row>
    <row r="5" spans="1:7" ht="15.75" x14ac:dyDescent="0.25">
      <c r="A5" s="61" t="s">
        <v>78</v>
      </c>
      <c r="B5" s="58"/>
      <c r="C5" s="58"/>
      <c r="D5" s="59"/>
      <c r="E5" s="59"/>
      <c r="F5" s="60"/>
    </row>
    <row r="6" spans="1:7" ht="15.75" x14ac:dyDescent="0.25">
      <c r="A6" s="9" t="s">
        <v>27</v>
      </c>
      <c r="B6" s="10"/>
      <c r="C6" s="10">
        <v>7056000</v>
      </c>
      <c r="D6" s="32">
        <v>2560144</v>
      </c>
      <c r="E6" s="32">
        <v>38532</v>
      </c>
      <c r="F6" s="33"/>
      <c r="G6" s="62"/>
    </row>
    <row r="7" spans="1:7" ht="15.75" x14ac:dyDescent="0.25">
      <c r="A7" s="9" t="s">
        <v>28</v>
      </c>
      <c r="B7" s="10">
        <v>589678</v>
      </c>
      <c r="C7" s="10">
        <v>2147192</v>
      </c>
      <c r="D7" s="32">
        <v>599649</v>
      </c>
      <c r="E7" s="32">
        <v>785330</v>
      </c>
      <c r="F7" s="73">
        <v>1924762</v>
      </c>
      <c r="G7" s="74">
        <v>1782958</v>
      </c>
    </row>
    <row r="8" spans="1:7" ht="15.75" x14ac:dyDescent="0.25">
      <c r="A8" s="9" t="s">
        <v>29</v>
      </c>
      <c r="B8" s="10">
        <v>49009766</v>
      </c>
      <c r="C8" s="10">
        <v>29093595</v>
      </c>
      <c r="D8" s="32">
        <v>20739793</v>
      </c>
      <c r="E8" s="32">
        <v>16545363</v>
      </c>
      <c r="F8" s="73">
        <v>15069811</v>
      </c>
      <c r="G8" s="74">
        <v>19091113</v>
      </c>
    </row>
    <row r="9" spans="1:7" ht="15.75" x14ac:dyDescent="0.25">
      <c r="A9" s="9" t="s">
        <v>30</v>
      </c>
      <c r="B9" s="10">
        <v>5102238</v>
      </c>
      <c r="C9" s="10">
        <v>23103044</v>
      </c>
      <c r="D9" s="32">
        <v>7902720</v>
      </c>
      <c r="E9" s="32">
        <v>3700425</v>
      </c>
      <c r="F9" s="33" t="s">
        <v>3</v>
      </c>
    </row>
    <row r="10" spans="1:7" ht="15.75" x14ac:dyDescent="0.25">
      <c r="A10" s="9" t="s">
        <v>31</v>
      </c>
      <c r="B10" s="10"/>
      <c r="C10" s="10"/>
      <c r="D10" s="32">
        <v>91116</v>
      </c>
      <c r="E10" s="32">
        <v>44910</v>
      </c>
      <c r="F10" s="73">
        <v>2403926</v>
      </c>
      <c r="G10" s="74">
        <v>1531770</v>
      </c>
    </row>
    <row r="11" spans="1:7" ht="15.75" x14ac:dyDescent="0.25">
      <c r="A11" s="9" t="s">
        <v>32</v>
      </c>
      <c r="B11" s="10">
        <v>16701</v>
      </c>
      <c r="C11" s="10">
        <v>-136756</v>
      </c>
      <c r="D11" s="32">
        <v>0</v>
      </c>
      <c r="E11" s="32">
        <v>1346640</v>
      </c>
      <c r="F11" s="73">
        <v>13132352</v>
      </c>
      <c r="G11" s="74">
        <v>16672492</v>
      </c>
    </row>
    <row r="12" spans="1:7" ht="15.75" x14ac:dyDescent="0.25">
      <c r="A12" s="9" t="s">
        <v>65</v>
      </c>
      <c r="B12" s="10">
        <v>3103154</v>
      </c>
      <c r="C12" s="10">
        <v>603793</v>
      </c>
      <c r="D12" s="32"/>
      <c r="E12" s="32"/>
      <c r="F12" s="33"/>
    </row>
    <row r="13" spans="1:7" ht="15.75" x14ac:dyDescent="0.25">
      <c r="A13" s="61" t="s">
        <v>33</v>
      </c>
      <c r="B13" s="14">
        <f>SUM(B14:B18)</f>
        <v>40486950</v>
      </c>
      <c r="C13" s="14">
        <f t="shared" ref="C13:G13" si="0">SUM(C14:C18)</f>
        <v>52628706</v>
      </c>
      <c r="D13" s="14">
        <f t="shared" si="0"/>
        <v>61635608</v>
      </c>
      <c r="E13" s="14">
        <f t="shared" si="0"/>
        <v>71355541</v>
      </c>
      <c r="F13" s="14">
        <f t="shared" si="0"/>
        <v>77126340</v>
      </c>
      <c r="G13" s="14">
        <f t="shared" si="0"/>
        <v>88345658</v>
      </c>
    </row>
    <row r="14" spans="1:7" ht="15.75" x14ac:dyDescent="0.25">
      <c r="A14" s="9" t="s">
        <v>34</v>
      </c>
      <c r="B14" s="10">
        <v>-26327169</v>
      </c>
      <c r="C14" s="10">
        <v>-9664443</v>
      </c>
      <c r="D14" s="32">
        <v>23322023</v>
      </c>
      <c r="E14" s="32">
        <v>32570685</v>
      </c>
      <c r="F14" s="33">
        <v>18137055</v>
      </c>
      <c r="G14" s="62">
        <v>29972587</v>
      </c>
    </row>
    <row r="15" spans="1:7" ht="15.75" x14ac:dyDescent="0.25">
      <c r="A15" s="9" t="s">
        <v>35</v>
      </c>
      <c r="B15" s="10">
        <v>72938151</v>
      </c>
      <c r="C15" s="10">
        <v>59632583</v>
      </c>
      <c r="D15" s="32">
        <v>33874758</v>
      </c>
      <c r="E15" s="32">
        <v>33197920</v>
      </c>
      <c r="F15" s="33">
        <v>41804238</v>
      </c>
      <c r="G15" s="62">
        <v>42677258</v>
      </c>
    </row>
    <row r="16" spans="1:7" ht="15.75" x14ac:dyDescent="0.25">
      <c r="A16" s="9" t="s">
        <v>36</v>
      </c>
      <c r="B16" s="10">
        <v>-1484349</v>
      </c>
      <c r="C16" s="10">
        <v>4122398</v>
      </c>
      <c r="D16" s="32">
        <v>2982956</v>
      </c>
      <c r="E16" s="32">
        <v>-57611</v>
      </c>
      <c r="F16" s="33">
        <v>2238770</v>
      </c>
      <c r="G16" s="62">
        <v>-69664</v>
      </c>
    </row>
    <row r="17" spans="1:7" ht="15.75" x14ac:dyDescent="0.25">
      <c r="A17" s="9" t="s">
        <v>37</v>
      </c>
      <c r="B17" s="10">
        <v>5194243</v>
      </c>
      <c r="C17" s="10">
        <v>1975381</v>
      </c>
      <c r="D17" s="32">
        <v>223778</v>
      </c>
      <c r="E17" s="32">
        <v>6135727</v>
      </c>
      <c r="F17" s="33">
        <v>13171751</v>
      </c>
      <c r="G17" s="62">
        <v>10659830</v>
      </c>
    </row>
    <row r="18" spans="1:7" ht="15.75" x14ac:dyDescent="0.25">
      <c r="A18" s="9" t="s">
        <v>38</v>
      </c>
      <c r="B18" s="10">
        <v>-9833926</v>
      </c>
      <c r="C18" s="10">
        <v>-3437213</v>
      </c>
      <c r="D18" s="32">
        <v>1232093</v>
      </c>
      <c r="E18" s="32">
        <v>-491180</v>
      </c>
      <c r="F18" s="33">
        <v>1774526</v>
      </c>
      <c r="G18" s="62">
        <v>5105647</v>
      </c>
    </row>
    <row r="19" spans="1:7" ht="15.75" x14ac:dyDescent="0.25">
      <c r="A19" s="13"/>
      <c r="B19" s="14">
        <f t="shared" ref="B19:G19" si="1">SUM(B6:B12)+B13</f>
        <v>98308487</v>
      </c>
      <c r="C19" s="14">
        <f t="shared" si="1"/>
        <v>114495574</v>
      </c>
      <c r="D19" s="14">
        <f t="shared" si="1"/>
        <v>93529030</v>
      </c>
      <c r="E19" s="14">
        <f t="shared" si="1"/>
        <v>93816741</v>
      </c>
      <c r="F19" s="14">
        <f t="shared" si="1"/>
        <v>109657191</v>
      </c>
      <c r="G19" s="14">
        <f t="shared" si="1"/>
        <v>127423991</v>
      </c>
    </row>
    <row r="20" spans="1:7" ht="15.75" x14ac:dyDescent="0.25">
      <c r="A20" s="13"/>
      <c r="B20" s="14"/>
      <c r="C20" s="14"/>
      <c r="D20" s="14"/>
      <c r="E20" s="14"/>
      <c r="F20" s="14"/>
    </row>
    <row r="21" spans="1:7" ht="15.75" x14ac:dyDescent="0.25">
      <c r="A21" s="61" t="s">
        <v>79</v>
      </c>
      <c r="B21" s="14">
        <f>SUM(B22:B39)</f>
        <v>20637087</v>
      </c>
      <c r="C21" s="14">
        <f t="shared" ref="C21:G21" si="2">SUM(C22:C39)</f>
        <v>32197378</v>
      </c>
      <c r="D21" s="14">
        <f t="shared" si="2"/>
        <v>19875029</v>
      </c>
      <c r="E21" s="14">
        <f t="shared" si="2"/>
        <v>13566248</v>
      </c>
      <c r="F21" s="14">
        <f t="shared" si="2"/>
        <v>18562439</v>
      </c>
      <c r="G21" s="14">
        <f t="shared" si="2"/>
        <v>19290499</v>
      </c>
    </row>
    <row r="22" spans="1:7" ht="15.75" x14ac:dyDescent="0.25">
      <c r="A22" s="9" t="s">
        <v>39</v>
      </c>
      <c r="B22" s="10">
        <v>863666</v>
      </c>
      <c r="C22" s="10">
        <v>2390378</v>
      </c>
      <c r="D22" s="72">
        <v>316078</v>
      </c>
      <c r="E22" s="72" t="s">
        <v>3</v>
      </c>
      <c r="F22" s="33" t="s">
        <v>3</v>
      </c>
    </row>
    <row r="23" spans="1:7" ht="15.75" x14ac:dyDescent="0.25">
      <c r="A23" s="9" t="s">
        <v>40</v>
      </c>
      <c r="B23" s="10">
        <v>616503</v>
      </c>
      <c r="C23" s="10">
        <v>1107203</v>
      </c>
      <c r="D23" s="32">
        <v>523454</v>
      </c>
      <c r="E23" s="32">
        <v>458850</v>
      </c>
      <c r="F23" s="33">
        <v>486237</v>
      </c>
      <c r="G23" s="62">
        <v>1176346</v>
      </c>
    </row>
    <row r="24" spans="1:7" ht="15.75" x14ac:dyDescent="0.25">
      <c r="A24" s="9" t="s">
        <v>99</v>
      </c>
      <c r="B24" s="10">
        <v>45000</v>
      </c>
      <c r="C24" s="10">
        <v>625987</v>
      </c>
      <c r="D24" s="32">
        <v>589231</v>
      </c>
      <c r="E24" s="32">
        <v>1807219</v>
      </c>
      <c r="F24" s="33" t="s">
        <v>3</v>
      </c>
    </row>
    <row r="25" spans="1:7" ht="15.75" x14ac:dyDescent="0.25">
      <c r="A25" s="9" t="s">
        <v>41</v>
      </c>
      <c r="B25" s="10">
        <v>621078</v>
      </c>
      <c r="C25" s="10">
        <v>685175</v>
      </c>
      <c r="D25" s="32">
        <v>393586</v>
      </c>
      <c r="E25" s="32">
        <v>462754</v>
      </c>
      <c r="F25" s="33">
        <v>600124</v>
      </c>
      <c r="G25" s="62">
        <v>668036</v>
      </c>
    </row>
    <row r="26" spans="1:7" ht="15.75" x14ac:dyDescent="0.25">
      <c r="A26" s="9" t="s">
        <v>42</v>
      </c>
      <c r="B26" s="10">
        <v>100000</v>
      </c>
      <c r="C26" s="10">
        <v>100000</v>
      </c>
      <c r="D26" s="32">
        <v>100000</v>
      </c>
      <c r="E26" s="32">
        <v>0</v>
      </c>
      <c r="F26" s="33">
        <v>200000</v>
      </c>
    </row>
    <row r="27" spans="1:7" ht="15.75" x14ac:dyDescent="0.25">
      <c r="A27" s="9" t="s">
        <v>43</v>
      </c>
      <c r="B27" s="10">
        <v>781000</v>
      </c>
      <c r="C27" s="10">
        <v>905250</v>
      </c>
      <c r="D27" s="32">
        <v>930000</v>
      </c>
      <c r="E27" s="32">
        <v>1074250</v>
      </c>
      <c r="F27" s="33">
        <v>865000</v>
      </c>
      <c r="G27" s="62">
        <v>740413</v>
      </c>
    </row>
    <row r="28" spans="1:7" ht="15.75" x14ac:dyDescent="0.25">
      <c r="A28" s="9" t="s">
        <v>44</v>
      </c>
      <c r="B28" s="10">
        <v>156300</v>
      </c>
      <c r="C28" s="10">
        <v>232500</v>
      </c>
      <c r="D28" s="32">
        <v>204500</v>
      </c>
      <c r="E28" s="32">
        <v>0</v>
      </c>
      <c r="F28" s="33">
        <v>306250</v>
      </c>
      <c r="G28" s="62">
        <v>108750</v>
      </c>
    </row>
    <row r="29" spans="1:7" ht="15.75" x14ac:dyDescent="0.25">
      <c r="A29" s="9" t="s">
        <v>45</v>
      </c>
      <c r="B29" s="10">
        <v>4409392</v>
      </c>
      <c r="C29" s="10">
        <v>3231556</v>
      </c>
      <c r="D29" s="32"/>
      <c r="E29" s="32"/>
      <c r="F29" s="33" t="s">
        <v>3</v>
      </c>
    </row>
    <row r="30" spans="1:7" ht="15.75" x14ac:dyDescent="0.25">
      <c r="A30" s="9" t="s">
        <v>46</v>
      </c>
      <c r="B30" s="10">
        <v>107500</v>
      </c>
      <c r="C30" s="10">
        <v>100775</v>
      </c>
      <c r="D30" s="32">
        <v>4862040</v>
      </c>
      <c r="E30" s="32">
        <v>2213740</v>
      </c>
      <c r="F30" s="33" t="s">
        <v>3</v>
      </c>
    </row>
    <row r="31" spans="1:7" ht="15.75" x14ac:dyDescent="0.25">
      <c r="A31" s="9" t="s">
        <v>47</v>
      </c>
      <c r="B31" s="10"/>
      <c r="C31" s="10"/>
      <c r="D31" s="32">
        <v>212750</v>
      </c>
      <c r="E31" s="32">
        <v>233300</v>
      </c>
      <c r="F31" s="33">
        <v>1449550</v>
      </c>
      <c r="G31" s="62">
        <v>631562</v>
      </c>
    </row>
    <row r="32" spans="1:7" ht="15.75" x14ac:dyDescent="0.25">
      <c r="A32" s="9" t="s">
        <v>48</v>
      </c>
      <c r="B32" s="10">
        <v>1755369</v>
      </c>
      <c r="C32" s="10">
        <v>450000</v>
      </c>
      <c r="D32" s="32">
        <v>136000</v>
      </c>
      <c r="E32" s="32">
        <v>236000</v>
      </c>
      <c r="F32" s="33">
        <v>236000</v>
      </c>
      <c r="G32" s="62">
        <v>36000</v>
      </c>
    </row>
    <row r="33" spans="1:7" ht="15.75" x14ac:dyDescent="0.25">
      <c r="A33" s="9" t="s">
        <v>49</v>
      </c>
      <c r="B33" s="10"/>
      <c r="C33" s="10"/>
      <c r="D33" s="32"/>
      <c r="E33" s="32"/>
      <c r="F33" s="33">
        <v>664700</v>
      </c>
    </row>
    <row r="34" spans="1:7" ht="15.75" x14ac:dyDescent="0.25">
      <c r="A34" s="9" t="s">
        <v>50</v>
      </c>
      <c r="B34" s="10"/>
      <c r="C34" s="10"/>
      <c r="D34" s="32">
        <v>6088928</v>
      </c>
      <c r="E34" s="32">
        <v>5540433</v>
      </c>
      <c r="F34" s="33">
        <v>5970321</v>
      </c>
      <c r="G34" s="62">
        <v>8805271</v>
      </c>
    </row>
    <row r="35" spans="1:7" ht="15.75" x14ac:dyDescent="0.25">
      <c r="A35" s="9" t="s">
        <v>51</v>
      </c>
      <c r="B35" s="10"/>
      <c r="C35" s="10">
        <v>7788492</v>
      </c>
      <c r="D35" s="32"/>
      <c r="E35" s="32"/>
      <c r="F35" s="33">
        <v>1445548</v>
      </c>
      <c r="G35" s="62">
        <v>1204185</v>
      </c>
    </row>
    <row r="36" spans="1:7" ht="15.75" x14ac:dyDescent="0.25">
      <c r="A36" s="9" t="s">
        <v>52</v>
      </c>
      <c r="B36" s="10">
        <v>9551925</v>
      </c>
      <c r="C36" s="10">
        <v>13355571</v>
      </c>
      <c r="D36" s="32"/>
      <c r="E36" s="32"/>
      <c r="F36" s="33">
        <v>4802475</v>
      </c>
      <c r="G36" s="33">
        <f>50000+5137168</f>
        <v>5187168</v>
      </c>
    </row>
    <row r="37" spans="1:7" ht="15.75" x14ac:dyDescent="0.25">
      <c r="A37" s="9" t="s">
        <v>53</v>
      </c>
      <c r="B37" s="10">
        <v>1629354</v>
      </c>
      <c r="C37" s="10">
        <v>1224491</v>
      </c>
      <c r="D37" s="32">
        <v>1388111</v>
      </c>
      <c r="E37" s="32">
        <v>1512718</v>
      </c>
      <c r="F37" s="33">
        <v>1521101</v>
      </c>
      <c r="G37" s="62">
        <v>732768</v>
      </c>
    </row>
    <row r="38" spans="1:7" ht="15.75" x14ac:dyDescent="0.25">
      <c r="A38" s="9" t="s">
        <v>100</v>
      </c>
      <c r="B38" s="10"/>
      <c r="C38" s="10"/>
      <c r="D38" s="32">
        <v>4052601</v>
      </c>
      <c r="E38" s="32">
        <v>26984</v>
      </c>
      <c r="F38" s="33" t="s">
        <v>3</v>
      </c>
    </row>
    <row r="39" spans="1:7" ht="15.75" x14ac:dyDescent="0.25">
      <c r="A39" s="9" t="s">
        <v>54</v>
      </c>
      <c r="B39" s="10"/>
      <c r="C39" s="10"/>
      <c r="D39" s="32">
        <v>77750</v>
      </c>
      <c r="E39" s="32">
        <v>0</v>
      </c>
      <c r="F39" s="33">
        <v>15133</v>
      </c>
    </row>
    <row r="40" spans="1:7" ht="15.75" x14ac:dyDescent="0.25">
      <c r="A40" s="9"/>
      <c r="B40" s="10"/>
      <c r="C40" s="10"/>
      <c r="D40" s="32"/>
      <c r="E40" s="32"/>
      <c r="F40" s="62"/>
    </row>
    <row r="41" spans="1:7" ht="15.75" x14ac:dyDescent="0.25">
      <c r="A41" s="55" t="s">
        <v>80</v>
      </c>
      <c r="B41" s="14">
        <f>B19-B21</f>
        <v>77671400</v>
      </c>
      <c r="C41" s="14">
        <f t="shared" ref="C41:G41" si="3">C19-C21</f>
        <v>82298196</v>
      </c>
      <c r="D41" s="14">
        <f t="shared" si="3"/>
        <v>73654001</v>
      </c>
      <c r="E41" s="14">
        <f t="shared" si="3"/>
        <v>80250493</v>
      </c>
      <c r="F41" s="14">
        <f t="shared" si="3"/>
        <v>91094752</v>
      </c>
      <c r="G41" s="14">
        <f t="shared" si="3"/>
        <v>108133492</v>
      </c>
    </row>
    <row r="42" spans="1:7" ht="15.75" x14ac:dyDescent="0.25">
      <c r="A42" s="51" t="s">
        <v>81</v>
      </c>
      <c r="B42" s="10">
        <f>B43+B44</f>
        <v>17821308</v>
      </c>
      <c r="C42" s="10">
        <f t="shared" ref="C42:G42" si="4">C43+C44</f>
        <v>15376956</v>
      </c>
      <c r="D42" s="10">
        <f t="shared" si="4"/>
        <v>14140473</v>
      </c>
      <c r="E42" s="10">
        <f t="shared" si="4"/>
        <v>18125784</v>
      </c>
      <c r="F42" s="10">
        <f t="shared" si="4"/>
        <v>22171387</v>
      </c>
      <c r="G42" s="10">
        <f t="shared" si="4"/>
        <v>22950337</v>
      </c>
    </row>
    <row r="43" spans="1:7" ht="15.75" x14ac:dyDescent="0.25">
      <c r="A43" s="2" t="s">
        <v>95</v>
      </c>
      <c r="B43" s="10">
        <v>17621308</v>
      </c>
      <c r="C43" s="10">
        <v>15076956</v>
      </c>
      <c r="D43" s="32">
        <v>14035473</v>
      </c>
      <c r="E43" s="32">
        <v>17980784</v>
      </c>
      <c r="F43" s="33">
        <v>22046387</v>
      </c>
      <c r="G43" s="62">
        <v>22820337</v>
      </c>
    </row>
    <row r="44" spans="1:7" ht="15.75" x14ac:dyDescent="0.25">
      <c r="A44" s="2" t="s">
        <v>96</v>
      </c>
      <c r="B44" s="10">
        <v>200000</v>
      </c>
      <c r="C44" s="10">
        <v>300000</v>
      </c>
      <c r="D44" s="32">
        <v>105000</v>
      </c>
      <c r="E44" s="32">
        <v>145000</v>
      </c>
      <c r="F44" s="33">
        <v>125000</v>
      </c>
      <c r="G44" s="62">
        <v>130000</v>
      </c>
    </row>
    <row r="45" spans="1:7" ht="15.75" x14ac:dyDescent="0.25">
      <c r="A45" s="55" t="s">
        <v>82</v>
      </c>
      <c r="B45" s="14">
        <f>B41-B42</f>
        <v>59850092</v>
      </c>
      <c r="C45" s="14">
        <f t="shared" ref="C45:G45" si="5">C41-C42</f>
        <v>66921240</v>
      </c>
      <c r="D45" s="14">
        <f t="shared" si="5"/>
        <v>59513528</v>
      </c>
      <c r="E45" s="14">
        <f t="shared" si="5"/>
        <v>62124709</v>
      </c>
      <c r="F45" s="14">
        <f t="shared" si="5"/>
        <v>68923365</v>
      </c>
      <c r="G45" s="14">
        <f t="shared" si="5"/>
        <v>85183155</v>
      </c>
    </row>
    <row r="46" spans="1:7" ht="15.75" x14ac:dyDescent="0.25">
      <c r="A46" s="63"/>
      <c r="B46" s="14"/>
      <c r="C46" s="14"/>
      <c r="D46" s="14"/>
      <c r="E46" s="14"/>
      <c r="F46" s="14"/>
    </row>
    <row r="47" spans="1:7" ht="16.5" thickBot="1" x14ac:dyDescent="0.3">
      <c r="A47" s="55" t="s">
        <v>83</v>
      </c>
      <c r="B47" s="20">
        <f>B45/('1'!B8/10)</f>
        <v>2.3897884754953824</v>
      </c>
      <c r="C47" s="20">
        <f>C45/('1'!C8/10)</f>
        <v>2.3858360543523456</v>
      </c>
      <c r="D47" s="20">
        <f>D45/('1'!D8/10)</f>
        <v>2.0016422516215502</v>
      </c>
      <c r="E47" s="20">
        <f>E45/('1'!E8/10)</f>
        <v>1.9899668365067942</v>
      </c>
      <c r="F47" s="20">
        <f>F45/('1'!F8/10)</f>
        <v>2.0070364859496981</v>
      </c>
      <c r="G47" s="20">
        <f>G45/('1'!G8/10)</f>
        <v>2.255017074940326</v>
      </c>
    </row>
    <row r="48" spans="1:7" ht="15.75" x14ac:dyDescent="0.25">
      <c r="A48" s="64" t="s">
        <v>84</v>
      </c>
      <c r="B48" s="22">
        <v>25044096</v>
      </c>
      <c r="C48" s="22">
        <v>28049387.5</v>
      </c>
      <c r="D48" s="23">
        <v>29732350</v>
      </c>
      <c r="E48" s="23">
        <v>31218967</v>
      </c>
      <c r="F48" s="24">
        <v>34340863</v>
      </c>
      <c r="G48" s="66">
        <f>'1'!G8/10</f>
        <v>37774949</v>
      </c>
    </row>
    <row r="49" spans="1:7" ht="15.75" x14ac:dyDescent="0.25">
      <c r="A49" s="34"/>
      <c r="B49" s="35"/>
      <c r="C49" s="35"/>
      <c r="D49" s="36"/>
      <c r="E49" s="37"/>
      <c r="F49" s="38"/>
    </row>
    <row r="50" spans="1:7" ht="16.5" thickBot="1" x14ac:dyDescent="0.3">
      <c r="A50" s="21"/>
      <c r="B50" s="22"/>
      <c r="C50" s="22"/>
      <c r="D50" s="23"/>
      <c r="E50" s="23"/>
      <c r="F50" s="24"/>
      <c r="G50" s="71"/>
    </row>
    <row r="51" spans="1:7" ht="16.5" thickBot="1" x14ac:dyDescent="0.3">
      <c r="A51" s="34"/>
      <c r="B51" s="35"/>
      <c r="C51" s="35"/>
      <c r="D51" s="39"/>
      <c r="E51" s="40"/>
      <c r="F51" s="41"/>
    </row>
    <row r="52" spans="1:7" ht="16.5" thickBot="1" x14ac:dyDescent="0.3">
      <c r="A52" s="42"/>
      <c r="B52" s="43"/>
      <c r="C52" s="43"/>
      <c r="D52" s="44"/>
      <c r="E52" s="44"/>
      <c r="F52" s="44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tabSelected="1" workbookViewId="0">
      <pane xSplit="1" ySplit="4" topLeftCell="F17" activePane="bottomRight" state="frozen"/>
      <selection pane="topRight" activeCell="B1" sqref="B1"/>
      <selection pane="bottomLeft" activeCell="A5" sqref="A5"/>
      <selection pane="bottomRight" activeCell="I27" sqref="I27"/>
    </sheetView>
  </sheetViews>
  <sheetFormatPr defaultRowHeight="15" x14ac:dyDescent="0.25"/>
  <cols>
    <col min="1" max="1" width="44.7109375" style="1" customWidth="1"/>
    <col min="2" max="3" width="19.5703125" style="1" bestFit="1" customWidth="1"/>
    <col min="4" max="7" width="19.42578125" style="1" bestFit="1" customWidth="1"/>
    <col min="8" max="16384" width="9.140625" style="1"/>
  </cols>
  <sheetData>
    <row r="1" spans="1:7" ht="18.75" x14ac:dyDescent="0.3">
      <c r="A1" s="3" t="s">
        <v>0</v>
      </c>
      <c r="B1" s="3"/>
      <c r="C1" s="3"/>
    </row>
    <row r="2" spans="1:7" ht="15.75" x14ac:dyDescent="0.25">
      <c r="A2" s="75" t="s">
        <v>85</v>
      </c>
    </row>
    <row r="3" spans="1:7" ht="15.75" thickBot="1" x14ac:dyDescent="0.3">
      <c r="A3" s="76" t="s">
        <v>68</v>
      </c>
    </row>
    <row r="4" spans="1:7" ht="15.75" x14ac:dyDescent="0.25">
      <c r="A4" s="28"/>
      <c r="B4" s="29">
        <v>2013</v>
      </c>
      <c r="C4" s="29">
        <v>2014</v>
      </c>
      <c r="D4" s="30">
        <v>2015</v>
      </c>
      <c r="E4" s="30">
        <v>2016</v>
      </c>
      <c r="F4" s="31">
        <v>2017</v>
      </c>
      <c r="G4" s="31">
        <v>2018</v>
      </c>
    </row>
    <row r="5" spans="1:7" ht="15.75" x14ac:dyDescent="0.25">
      <c r="A5" s="77" t="s">
        <v>86</v>
      </c>
      <c r="B5" s="58"/>
      <c r="C5" s="58"/>
      <c r="D5" s="59"/>
      <c r="E5" s="59"/>
      <c r="F5" s="60"/>
      <c r="G5" s="60"/>
    </row>
    <row r="6" spans="1:7" ht="15.75" x14ac:dyDescent="0.25">
      <c r="A6" s="9" t="s">
        <v>55</v>
      </c>
      <c r="B6" s="10">
        <v>362751000</v>
      </c>
      <c r="C6" s="10">
        <v>358669732</v>
      </c>
      <c r="D6" s="32">
        <v>267017870</v>
      </c>
      <c r="E6" s="32">
        <v>325990424</v>
      </c>
      <c r="F6" s="33">
        <v>418987829</v>
      </c>
      <c r="G6" s="33">
        <v>483830727</v>
      </c>
    </row>
    <row r="7" spans="1:7" ht="15.75" x14ac:dyDescent="0.25">
      <c r="A7" s="9" t="s">
        <v>56</v>
      </c>
      <c r="B7" s="10">
        <v>-21809001</v>
      </c>
      <c r="C7" s="10">
        <v>-15463012</v>
      </c>
      <c r="D7" s="32">
        <v>-14949211</v>
      </c>
      <c r="E7" s="32">
        <v>-13306702</v>
      </c>
      <c r="F7" s="33">
        <v>-20690087</v>
      </c>
      <c r="G7" s="33">
        <v>-422916174</v>
      </c>
    </row>
    <row r="8" spans="1:7" ht="31.5" x14ac:dyDescent="0.25">
      <c r="A8" s="9" t="s">
        <v>57</v>
      </c>
      <c r="B8" s="10">
        <v>-211124846</v>
      </c>
      <c r="C8" s="10">
        <v>-223792994</v>
      </c>
      <c r="D8" s="32">
        <v>-241059278</v>
      </c>
      <c r="E8" s="32">
        <v>-268723483</v>
      </c>
      <c r="F8" s="33">
        <v>-376991617</v>
      </c>
      <c r="G8" s="33">
        <v>-20217350</v>
      </c>
    </row>
    <row r="9" spans="1:7" ht="15.75" x14ac:dyDescent="0.25">
      <c r="A9" s="13"/>
      <c r="B9" s="14">
        <f>SUM(B6:B8)</f>
        <v>129817153</v>
      </c>
      <c r="C9" s="14">
        <f t="shared" ref="C9:G9" si="0">SUM(C6:C8)</f>
        <v>119413726</v>
      </c>
      <c r="D9" s="14">
        <f t="shared" si="0"/>
        <v>11009381</v>
      </c>
      <c r="E9" s="14">
        <f t="shared" si="0"/>
        <v>43960239</v>
      </c>
      <c r="F9" s="14">
        <f t="shared" si="0"/>
        <v>21306125</v>
      </c>
      <c r="G9" s="14">
        <f t="shared" si="0"/>
        <v>40697203</v>
      </c>
    </row>
    <row r="10" spans="1:7" ht="15.75" x14ac:dyDescent="0.25">
      <c r="A10" s="77" t="s">
        <v>87</v>
      </c>
      <c r="B10" s="14"/>
      <c r="C10" s="14"/>
      <c r="D10" s="14"/>
      <c r="E10" s="14"/>
      <c r="F10" s="14"/>
      <c r="G10" s="14"/>
    </row>
    <row r="11" spans="1:7" ht="15.75" x14ac:dyDescent="0.25">
      <c r="A11" s="9" t="s">
        <v>58</v>
      </c>
      <c r="B11" s="10">
        <v>-86167677</v>
      </c>
      <c r="C11" s="10">
        <v>-59723024</v>
      </c>
      <c r="D11" s="32">
        <v>-1482702</v>
      </c>
      <c r="E11" s="32">
        <v>-3398840</v>
      </c>
      <c r="F11" s="33">
        <v>-17605263</v>
      </c>
      <c r="G11" s="33">
        <v>-4102222</v>
      </c>
    </row>
    <row r="12" spans="1:7" ht="15.75" x14ac:dyDescent="0.25">
      <c r="A12" s="9" t="s">
        <v>97</v>
      </c>
      <c r="B12" s="10">
        <v>0</v>
      </c>
      <c r="C12" s="10">
        <v>-12500000</v>
      </c>
      <c r="D12" s="32"/>
      <c r="E12" s="32"/>
      <c r="F12" s="33"/>
      <c r="G12" s="33"/>
    </row>
    <row r="13" spans="1:7" ht="15.75" x14ac:dyDescent="0.25">
      <c r="A13" s="9" t="s">
        <v>59</v>
      </c>
      <c r="B13" s="10">
        <v>56701</v>
      </c>
      <c r="C13" s="10">
        <v>62000</v>
      </c>
      <c r="D13" s="32">
        <v>14000</v>
      </c>
      <c r="E13" s="32">
        <v>1350000</v>
      </c>
      <c r="F13" s="33" t="s">
        <v>3</v>
      </c>
      <c r="G13" s="33"/>
    </row>
    <row r="14" spans="1:7" ht="15.75" x14ac:dyDescent="0.25">
      <c r="A14" s="9" t="s">
        <v>60</v>
      </c>
      <c r="B14" s="10"/>
      <c r="C14" s="10"/>
      <c r="D14" s="32">
        <v>3901699</v>
      </c>
      <c r="E14" s="32"/>
      <c r="F14" s="33" t="s">
        <v>3</v>
      </c>
      <c r="G14" s="33"/>
    </row>
    <row r="15" spans="1:7" ht="15.75" x14ac:dyDescent="0.25">
      <c r="A15" s="9" t="s">
        <v>66</v>
      </c>
      <c r="B15" s="10">
        <v>-27086800</v>
      </c>
      <c r="C15" s="10"/>
      <c r="D15" s="32">
        <v>-7002712</v>
      </c>
      <c r="E15" s="32">
        <v>-3950205</v>
      </c>
      <c r="F15" s="33">
        <v>-13593992</v>
      </c>
      <c r="G15" s="33">
        <v>-45858524</v>
      </c>
    </row>
    <row r="16" spans="1:7" ht="15.75" x14ac:dyDescent="0.25">
      <c r="A16" s="9" t="s">
        <v>98</v>
      </c>
      <c r="B16" s="10">
        <v>-7800000</v>
      </c>
      <c r="C16" s="10">
        <v>0</v>
      </c>
      <c r="D16" s="32">
        <v>0</v>
      </c>
      <c r="E16" s="32">
        <v>0</v>
      </c>
      <c r="F16" s="62"/>
      <c r="G16" s="62"/>
    </row>
    <row r="17" spans="1:7" ht="15.75" x14ac:dyDescent="0.25">
      <c r="A17" s="13"/>
      <c r="B17" s="14">
        <f>SUM(B11:B16)</f>
        <v>-120997776</v>
      </c>
      <c r="C17" s="14">
        <f>SUM(C11:C16)</f>
        <v>-72161024</v>
      </c>
      <c r="D17" s="14">
        <f t="shared" ref="D17:G17" si="1">SUM(D11:D15)</f>
        <v>-4569715</v>
      </c>
      <c r="E17" s="14">
        <f t="shared" si="1"/>
        <v>-5999045</v>
      </c>
      <c r="F17" s="14">
        <f t="shared" si="1"/>
        <v>-31199255</v>
      </c>
      <c r="G17" s="14">
        <f t="shared" si="1"/>
        <v>-49960746</v>
      </c>
    </row>
    <row r="18" spans="1:7" ht="15.75" x14ac:dyDescent="0.25">
      <c r="A18" s="77" t="s">
        <v>88</v>
      </c>
      <c r="B18" s="14"/>
      <c r="C18" s="14"/>
      <c r="D18" s="14"/>
      <c r="E18" s="14"/>
      <c r="F18" s="14"/>
      <c r="G18" s="14"/>
    </row>
    <row r="19" spans="1:7" ht="15.75" x14ac:dyDescent="0.25">
      <c r="A19" s="9" t="s">
        <v>61</v>
      </c>
      <c r="B19" s="10"/>
      <c r="C19" s="10"/>
      <c r="D19" s="32" t="s">
        <v>3</v>
      </c>
      <c r="E19" s="32">
        <v>0</v>
      </c>
      <c r="F19" s="33" t="s">
        <v>3</v>
      </c>
      <c r="G19" s="33"/>
    </row>
    <row r="20" spans="1:7" ht="15.75" x14ac:dyDescent="0.25">
      <c r="A20" s="9" t="s">
        <v>62</v>
      </c>
      <c r="B20" s="10">
        <v>-4540851</v>
      </c>
      <c r="C20" s="10">
        <v>-65619397</v>
      </c>
      <c r="D20" s="32">
        <v>-20775000</v>
      </c>
      <c r="E20" s="32" t="s">
        <v>3</v>
      </c>
      <c r="F20" s="33">
        <v>11703826</v>
      </c>
      <c r="G20" s="33">
        <v>21123386</v>
      </c>
    </row>
    <row r="21" spans="1:7" ht="15.75" x14ac:dyDescent="0.25">
      <c r="A21" s="9" t="s">
        <v>63</v>
      </c>
      <c r="B21" s="10"/>
      <c r="C21" s="10"/>
      <c r="D21" s="32">
        <v>-16829639</v>
      </c>
      <c r="E21" s="32">
        <v>-14866175</v>
      </c>
      <c r="F21" s="33" t="s">
        <v>3</v>
      </c>
      <c r="G21" s="33"/>
    </row>
    <row r="22" spans="1:7" ht="15.75" x14ac:dyDescent="0.25">
      <c r="A22" s="13"/>
      <c r="B22" s="14">
        <f>SUM(B19:B21)</f>
        <v>-4540851</v>
      </c>
      <c r="C22" s="14">
        <f t="shared" ref="C22:G22" si="2">SUM(C19:C21)</f>
        <v>-65619397</v>
      </c>
      <c r="D22" s="14">
        <f t="shared" si="2"/>
        <v>-37604639</v>
      </c>
      <c r="E22" s="14">
        <f t="shared" si="2"/>
        <v>-14866175</v>
      </c>
      <c r="F22" s="14">
        <f t="shared" si="2"/>
        <v>11703826</v>
      </c>
      <c r="G22" s="14">
        <f t="shared" si="2"/>
        <v>21123386</v>
      </c>
    </row>
    <row r="23" spans="1:7" ht="15.75" x14ac:dyDescent="0.25">
      <c r="A23" s="13"/>
      <c r="B23" s="14"/>
      <c r="C23" s="14"/>
      <c r="D23" s="14"/>
      <c r="E23" s="14"/>
      <c r="F23" s="14"/>
      <c r="G23" s="14"/>
    </row>
    <row r="24" spans="1:7" ht="15.75" x14ac:dyDescent="0.25">
      <c r="A24" s="76" t="s">
        <v>89</v>
      </c>
      <c r="B24" s="14">
        <f>B22+B17+B9</f>
        <v>4278526</v>
      </c>
      <c r="C24" s="14">
        <f t="shared" ref="C24:G24" si="3">C22+C17+C9</f>
        <v>-18366695</v>
      </c>
      <c r="D24" s="14">
        <f t="shared" si="3"/>
        <v>-31164973</v>
      </c>
      <c r="E24" s="14">
        <f t="shared" si="3"/>
        <v>23095019</v>
      </c>
      <c r="F24" s="14">
        <f t="shared" si="3"/>
        <v>1810696</v>
      </c>
      <c r="G24" s="14">
        <f t="shared" si="3"/>
        <v>11859843</v>
      </c>
    </row>
    <row r="25" spans="1:7" ht="15.75" x14ac:dyDescent="0.25">
      <c r="A25" s="79" t="s">
        <v>90</v>
      </c>
      <c r="B25" s="10">
        <v>288238255</v>
      </c>
      <c r="C25" s="10">
        <v>294505182.20999998</v>
      </c>
      <c r="D25" s="32">
        <v>271435209</v>
      </c>
      <c r="E25" s="32">
        <v>240270236</v>
      </c>
      <c r="F25" s="33">
        <v>266695628</v>
      </c>
      <c r="G25" s="33">
        <v>268506324</v>
      </c>
    </row>
    <row r="26" spans="1:7" ht="15.75" x14ac:dyDescent="0.25">
      <c r="A26" s="77" t="s">
        <v>91</v>
      </c>
      <c r="B26" s="14">
        <f>B24+B25</f>
        <v>292516781</v>
      </c>
      <c r="C26" s="14">
        <f t="shared" ref="C26:G26" si="4">C24+C25</f>
        <v>276138487.20999998</v>
      </c>
      <c r="D26" s="14">
        <f t="shared" si="4"/>
        <v>240270236</v>
      </c>
      <c r="E26" s="14">
        <f t="shared" si="4"/>
        <v>263365255</v>
      </c>
      <c r="F26" s="14">
        <f t="shared" si="4"/>
        <v>268506324</v>
      </c>
      <c r="G26" s="14">
        <f t="shared" si="4"/>
        <v>280366167</v>
      </c>
    </row>
    <row r="27" spans="1:7" ht="15.75" x14ac:dyDescent="0.25">
      <c r="A27" s="78"/>
      <c r="B27" s="14"/>
      <c r="C27" s="14"/>
      <c r="D27" s="14"/>
      <c r="E27" s="14"/>
      <c r="F27" s="14"/>
      <c r="G27" s="14"/>
    </row>
    <row r="28" spans="1:7" ht="16.5" thickBot="1" x14ac:dyDescent="0.3">
      <c r="A28" s="77" t="s">
        <v>92</v>
      </c>
      <c r="B28" s="20">
        <f>B9/('1'!B8/10)</f>
        <v>5.1835431791988018</v>
      </c>
      <c r="C28" s="20">
        <f>C9/('1'!C8/10)</f>
        <v>4.2572667941501399</v>
      </c>
      <c r="D28" s="20">
        <f>D9/('1'!D8/10)</f>
        <v>0.37028290733830321</v>
      </c>
      <c r="E28" s="20">
        <f>E9/('1'!E8/10)</f>
        <v>1.4081259959690531</v>
      </c>
      <c r="F28" s="20">
        <f>F9/('1'!F8/10)</f>
        <v>0.62043068049862349</v>
      </c>
      <c r="G28" s="20">
        <f>G9/('1'!G8/10)</f>
        <v>1.077359574992411</v>
      </c>
    </row>
    <row r="29" spans="1:7" ht="15.75" x14ac:dyDescent="0.25">
      <c r="A29" s="77" t="s">
        <v>93</v>
      </c>
      <c r="B29" s="14">
        <v>25044096</v>
      </c>
      <c r="C29" s="14">
        <v>28049387.5</v>
      </c>
      <c r="D29" s="15">
        <v>29732350</v>
      </c>
      <c r="E29" s="15">
        <v>31218967</v>
      </c>
      <c r="F29" s="16">
        <v>34340863</v>
      </c>
      <c r="G29" s="16">
        <f>'1'!G8/10</f>
        <v>37774949</v>
      </c>
    </row>
    <row r="30" spans="1:7" ht="15.75" x14ac:dyDescent="0.25">
      <c r="A30" s="9"/>
      <c r="B30" s="25"/>
      <c r="C30" s="25"/>
      <c r="D30" s="11"/>
      <c r="E30" s="11"/>
      <c r="F30" s="12"/>
      <c r="G30" s="12"/>
    </row>
    <row r="31" spans="1:7" ht="15.75" x14ac:dyDescent="0.25">
      <c r="A31" s="13"/>
      <c r="B31" s="26"/>
      <c r="C31" s="26"/>
      <c r="D31" s="15"/>
      <c r="E31" s="15"/>
      <c r="F31" s="16"/>
      <c r="G31" s="16"/>
    </row>
    <row r="32" spans="1:7" ht="15.75" x14ac:dyDescent="0.25">
      <c r="A32" s="13"/>
      <c r="B32" s="26"/>
      <c r="C32" s="26"/>
      <c r="D32" s="15"/>
      <c r="E32" s="15"/>
      <c r="F32" s="16"/>
      <c r="G32" s="16"/>
    </row>
    <row r="33" spans="1:7" ht="15.75" x14ac:dyDescent="0.25">
      <c r="A33" s="9"/>
      <c r="B33" s="25"/>
      <c r="C33" s="25"/>
      <c r="D33" s="11"/>
      <c r="E33" s="11"/>
      <c r="F33" s="12"/>
      <c r="G33" s="12"/>
    </row>
    <row r="34" spans="1:7" ht="15.75" x14ac:dyDescent="0.25">
      <c r="A34" s="13"/>
      <c r="B34" s="26"/>
      <c r="C34" s="26"/>
      <c r="D34" s="15"/>
      <c r="E34" s="15"/>
      <c r="F34" s="16"/>
      <c r="G34" s="16"/>
    </row>
    <row r="35" spans="1:7" ht="16.5" thickBot="1" x14ac:dyDescent="0.3">
      <c r="A35" s="19"/>
      <c r="B35" s="27"/>
      <c r="C35" s="27"/>
      <c r="D35" s="20"/>
      <c r="E35" s="20"/>
      <c r="F35" s="20"/>
      <c r="G35" s="20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</vt:lpstr>
      <vt:lpstr>2</vt:lpstr>
      <vt:lpstr>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2020-04-12T06:00:08Z</dcterms:modified>
</cp:coreProperties>
</file>