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15345" windowHeight="447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3" l="1"/>
  <c r="H23" i="3"/>
  <c r="H17" i="3"/>
  <c r="H11" i="3"/>
  <c r="H25" i="3" s="1"/>
  <c r="H27" i="3" s="1"/>
  <c r="H9" i="2"/>
  <c r="H30" i="2"/>
  <c r="H24" i="2"/>
  <c r="H7" i="2"/>
  <c r="H13" i="2" s="1"/>
  <c r="H44" i="1"/>
  <c r="H34" i="1"/>
  <c r="H43" i="1" s="1"/>
  <c r="H25" i="1"/>
  <c r="H20" i="1"/>
  <c r="H10" i="1"/>
  <c r="H6" i="1"/>
  <c r="H29" i="3" l="1"/>
  <c r="H20" i="2"/>
  <c r="H22" i="2" s="1"/>
  <c r="H27" i="2" s="1"/>
  <c r="H29" i="2" s="1"/>
  <c r="H32" i="1"/>
  <c r="H41" i="1" s="1"/>
  <c r="H17" i="1"/>
  <c r="C30" i="3"/>
  <c r="D30" i="3"/>
  <c r="E30" i="3"/>
  <c r="F30" i="3"/>
  <c r="G30" i="3"/>
  <c r="B30" i="3"/>
  <c r="B44" i="1"/>
  <c r="C30" i="2"/>
  <c r="D30" i="2"/>
  <c r="E30" i="2"/>
  <c r="F30" i="2"/>
  <c r="G30" i="2"/>
  <c r="B30" i="2"/>
  <c r="D44" i="1"/>
  <c r="E44" i="1"/>
  <c r="F44" i="1"/>
  <c r="G44" i="1"/>
  <c r="C44" i="1"/>
  <c r="C9" i="4" l="1"/>
  <c r="G11" i="3" l="1"/>
  <c r="G17" i="3"/>
  <c r="G23" i="3"/>
  <c r="G6" i="2"/>
  <c r="G7" i="2" s="1"/>
  <c r="G9" i="2"/>
  <c r="G24" i="2"/>
  <c r="G6" i="1"/>
  <c r="G10" i="1"/>
  <c r="G34" i="1"/>
  <c r="G20" i="1"/>
  <c r="G25" i="1"/>
  <c r="G8" i="4" l="1"/>
  <c r="G43" i="1"/>
  <c r="G7" i="4"/>
  <c r="G17" i="1"/>
  <c r="G25" i="3"/>
  <c r="G27" i="3" s="1"/>
  <c r="G29" i="3"/>
  <c r="G13" i="2"/>
  <c r="G10" i="4" s="1"/>
  <c r="G32" i="1"/>
  <c r="G41" i="1" s="1"/>
  <c r="C9" i="2"/>
  <c r="D9" i="2"/>
  <c r="E9" i="2"/>
  <c r="F9" i="2"/>
  <c r="C7" i="2"/>
  <c r="D7" i="2"/>
  <c r="D13" i="2" s="1"/>
  <c r="E7" i="2"/>
  <c r="F7" i="2"/>
  <c r="B7" i="2"/>
  <c r="B24" i="2"/>
  <c r="B9" i="2"/>
  <c r="E13" i="2" l="1"/>
  <c r="B13" i="2"/>
  <c r="D20" i="2"/>
  <c r="D22" i="2" s="1"/>
  <c r="D10" i="4"/>
  <c r="F13" i="2"/>
  <c r="C13" i="2"/>
  <c r="G20" i="2"/>
  <c r="G22" i="2" s="1"/>
  <c r="G27" i="2" s="1"/>
  <c r="G11" i="4" s="1"/>
  <c r="C20" i="2" l="1"/>
  <c r="C22" i="2" s="1"/>
  <c r="C10" i="4"/>
  <c r="B20" i="2"/>
  <c r="B22" i="2" s="1"/>
  <c r="B27" i="2" s="1"/>
  <c r="B10" i="4"/>
  <c r="G29" i="2"/>
  <c r="G9" i="4"/>
  <c r="G6" i="4"/>
  <c r="G5" i="4"/>
  <c r="F20" i="2"/>
  <c r="F22" i="2" s="1"/>
  <c r="F10" i="4"/>
  <c r="E20" i="2"/>
  <c r="E22" i="2" s="1"/>
  <c r="E10" i="4"/>
  <c r="C17" i="3"/>
  <c r="D17" i="3"/>
  <c r="E17" i="3"/>
  <c r="F17" i="3"/>
  <c r="B17" i="3"/>
  <c r="D24" i="2"/>
  <c r="E24" i="2"/>
  <c r="F24" i="2"/>
  <c r="C29" i="2"/>
  <c r="C34" i="1"/>
  <c r="C11" i="4" s="1"/>
  <c r="D34" i="1"/>
  <c r="E34" i="1"/>
  <c r="F34" i="1"/>
  <c r="B34" i="1"/>
  <c r="B11" i="4" l="1"/>
  <c r="B9" i="4"/>
  <c r="B6" i="4"/>
  <c r="E43" i="1"/>
  <c r="E7" i="4"/>
  <c r="B43" i="1"/>
  <c r="B7" i="4"/>
  <c r="D43" i="1"/>
  <c r="D7" i="4"/>
  <c r="F43" i="1"/>
  <c r="F7" i="4"/>
  <c r="C43" i="1"/>
  <c r="C7" i="4"/>
  <c r="C6" i="4"/>
  <c r="B29" i="2"/>
  <c r="F27" i="2"/>
  <c r="F11" i="4" s="1"/>
  <c r="E27" i="2"/>
  <c r="E11" i="4" s="1"/>
  <c r="D27" i="2"/>
  <c r="D11" i="4" s="1"/>
  <c r="F29" i="2" l="1"/>
  <c r="F9" i="4"/>
  <c r="F6" i="4"/>
  <c r="E29" i="2"/>
  <c r="E9" i="4"/>
  <c r="E6" i="4"/>
  <c r="D29" i="2"/>
  <c r="D9" i="4"/>
  <c r="D6" i="4"/>
  <c r="C10" i="1"/>
  <c r="D10" i="1"/>
  <c r="E10" i="1"/>
  <c r="F10" i="1"/>
  <c r="C6" i="1"/>
  <c r="D6" i="1"/>
  <c r="E6" i="1"/>
  <c r="F6" i="1"/>
  <c r="E17" i="1" l="1"/>
  <c r="E5" i="4" s="1"/>
  <c r="D17" i="1"/>
  <c r="D5" i="4" s="1"/>
  <c r="C17" i="1"/>
  <c r="C5" i="4" s="1"/>
  <c r="F17" i="1"/>
  <c r="F5" i="4" s="1"/>
  <c r="C25" i="1"/>
  <c r="C8" i="4" s="1"/>
  <c r="D25" i="1"/>
  <c r="D8" i="4" s="1"/>
  <c r="E25" i="1"/>
  <c r="E8" i="4" s="1"/>
  <c r="F25" i="1"/>
  <c r="F8" i="4" s="1"/>
  <c r="C20" i="1"/>
  <c r="D20" i="1"/>
  <c r="E20" i="1"/>
  <c r="F20" i="1"/>
  <c r="B20" i="1"/>
  <c r="B23" i="3"/>
  <c r="D32" i="1" l="1"/>
  <c r="D41" i="1" s="1"/>
  <c r="F32" i="1"/>
  <c r="F41" i="1" s="1"/>
  <c r="E32" i="1"/>
  <c r="E41" i="1" s="1"/>
  <c r="C32" i="1"/>
  <c r="C41" i="1" s="1"/>
  <c r="E23" i="3"/>
  <c r="E11" i="3"/>
  <c r="E29" i="3" s="1"/>
  <c r="D23" i="3"/>
  <c r="F23" i="3"/>
  <c r="C23" i="3"/>
  <c r="E25" i="3" l="1"/>
  <c r="E27" i="3" s="1"/>
  <c r="B6" i="1" l="1"/>
  <c r="C11" i="3" l="1"/>
  <c r="C29" i="3" s="1"/>
  <c r="D11" i="3"/>
  <c r="D29" i="3" s="1"/>
  <c r="F11" i="3"/>
  <c r="F29" i="3" s="1"/>
  <c r="B11" i="3"/>
  <c r="B29" i="3" s="1"/>
  <c r="B10" i="1"/>
  <c r="B25" i="1" l="1"/>
  <c r="B8" i="4" s="1"/>
  <c r="C25" i="3" l="1"/>
  <c r="C27" i="3" s="1"/>
  <c r="B17" i="1"/>
  <c r="B5" i="4" s="1"/>
  <c r="B25" i="3"/>
  <c r="B27" i="3" s="1"/>
  <c r="D25" i="3"/>
  <c r="D27" i="3" s="1"/>
  <c r="B32" i="1"/>
  <c r="B41" i="1" s="1"/>
  <c r="F25" i="3"/>
  <c r="F27" i="3" s="1"/>
</calcChain>
</file>

<file path=xl/sharedStrings.xml><?xml version="1.0" encoding="utf-8"?>
<sst xmlns="http://schemas.openxmlformats.org/spreadsheetml/2006/main" count="89" uniqueCount="83">
  <si>
    <t>ASSETS</t>
  </si>
  <si>
    <t>NON CURRENT ASSETS</t>
  </si>
  <si>
    <t>CURRENT ASSETS</t>
  </si>
  <si>
    <t>Gross Profit</t>
  </si>
  <si>
    <t>Operating Profit</t>
  </si>
  <si>
    <t>Property,Plant  and  Equipment</t>
  </si>
  <si>
    <t>Financial Expenses</t>
  </si>
  <si>
    <t>Advance, deposits &amp; prepayments</t>
  </si>
  <si>
    <t>Cash &amp; Cash equivalent</t>
  </si>
  <si>
    <t>Inventories</t>
  </si>
  <si>
    <t>Retained earnings</t>
  </si>
  <si>
    <t>Share capital</t>
  </si>
  <si>
    <t>Deferred tax liability</t>
  </si>
  <si>
    <t>Current</t>
  </si>
  <si>
    <t>Deferred</t>
  </si>
  <si>
    <t>Administrative &amp; Marketing expenses</t>
  </si>
  <si>
    <t>Income tax paid</t>
  </si>
  <si>
    <t>Selling and distribution expenses</t>
  </si>
  <si>
    <t>Received from customers and others</t>
  </si>
  <si>
    <t>Payment to creditors, Suppliers, Employees and others</t>
  </si>
  <si>
    <t>Current portion of long term loan</t>
  </si>
  <si>
    <t>Liability for income tax</t>
  </si>
  <si>
    <t>Non operating income</t>
  </si>
  <si>
    <t>Interest paid</t>
  </si>
  <si>
    <t>Contribution to WPPF</t>
  </si>
  <si>
    <t>Share premium</t>
  </si>
  <si>
    <t>SONAGAON TEXTILES LIMITED</t>
  </si>
  <si>
    <t>Depreciation</t>
  </si>
  <si>
    <t>Trade debtors</t>
  </si>
  <si>
    <t>Investment in FDR</t>
  </si>
  <si>
    <t>Capital reserve</t>
  </si>
  <si>
    <t>Revaluation reserve</t>
  </si>
  <si>
    <t>Other loans and advances</t>
  </si>
  <si>
    <t>Long term loan</t>
  </si>
  <si>
    <t>Short term loans</t>
  </si>
  <si>
    <t>Creditors and provisions</t>
  </si>
  <si>
    <t>Workers profit participation and welfare fund</t>
  </si>
  <si>
    <t>Collection from non operating income</t>
  </si>
  <si>
    <t>Encashment of FDR</t>
  </si>
  <si>
    <t>Long term loan received</t>
  </si>
  <si>
    <t>Other loans and advances received/paid</t>
  </si>
  <si>
    <t>Shrt term loan paid</t>
  </si>
  <si>
    <t>Write off on damage raw cotton</t>
  </si>
  <si>
    <t>Acquisition of fixed assets</t>
  </si>
  <si>
    <t>Acquisiition of long term assets</t>
  </si>
  <si>
    <t>Gain in Foreign Exchange</t>
  </si>
  <si>
    <t>Ratio</t>
  </si>
  <si>
    <t>Debt to Equity</t>
  </si>
  <si>
    <t>Current Ratio</t>
  </si>
  <si>
    <t>Operating Margin</t>
  </si>
  <si>
    <t>Net Margin</t>
  </si>
  <si>
    <t>As at year end</t>
  </si>
  <si>
    <t>Balance Sheet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</si>
  <si>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</si>
  <si>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</si>
  <si>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</si>
  <si>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</si>
  <si>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</si>
  <si>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</si>
  <si>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</si>
  <si>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Income Statement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</si>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</sst>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6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 applyBorder="1"/>
    <xf numFmtId="3" fontId="0" fillId="0" borderId="0" xfId="0" applyNumberFormat="1" applyFill="1"/>
    <xf numFmtId="4" fontId="1" fillId="0" borderId="0" xfId="0" applyNumberFormat="1" applyFont="1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41" fontId="0" fillId="0" borderId="0" xfId="0" applyNumberFormat="1"/>
    <xf numFmtId="41" fontId="0" fillId="0" borderId="0" xfId="0" applyNumberFormat="1" applyFont="1"/>
    <xf numFmtId="41" fontId="1" fillId="0" borderId="3" xfId="0" applyNumberFormat="1" applyFont="1" applyBorder="1"/>
    <xf numFmtId="41" fontId="3" fillId="0" borderId="3" xfId="0" applyNumberFormat="1" applyFont="1" applyBorder="1"/>
    <xf numFmtId="41" fontId="1" fillId="0" borderId="0" xfId="0" applyNumberFormat="1" applyFont="1"/>
    <xf numFmtId="41" fontId="0" fillId="0" borderId="1" xfId="0" applyNumberFormat="1" applyBorder="1"/>
    <xf numFmtId="41" fontId="1" fillId="0" borderId="0" xfId="0" applyNumberFormat="1" applyFont="1" applyBorder="1"/>
    <xf numFmtId="41" fontId="1" fillId="0" borderId="0" xfId="0" applyNumberFormat="1" applyFont="1" applyFill="1"/>
    <xf numFmtId="41" fontId="0" fillId="0" borderId="0" xfId="0" applyNumberFormat="1" applyFont="1" applyFill="1"/>
    <xf numFmtId="41" fontId="0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Fill="1"/>
    <xf numFmtId="164" fontId="0" fillId="0" borderId="0" xfId="1" applyNumberFormat="1" applyFont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41" fontId="0" fillId="0" borderId="0" xfId="0" applyNumberFormat="1" applyBorder="1"/>
    <xf numFmtId="3" fontId="0" fillId="0" borderId="1" xfId="0" applyNumberFormat="1" applyBorder="1"/>
    <xf numFmtId="41" fontId="0" fillId="0" borderId="0" xfId="0" applyNumberFormat="1" applyFill="1" applyBorder="1"/>
    <xf numFmtId="41" fontId="0" fillId="0" borderId="0" xfId="0" applyNumberFormat="1" applyFont="1" applyFill="1" applyBorder="1"/>
    <xf numFmtId="3" fontId="0" fillId="0" borderId="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46"/>
  <sheetViews>
    <sheetView workbookViewId="0">
      <pane xSplit="1" ySplit="4" topLeftCell="D33" activePane="bottomRight" state="frozen"/>
      <selection pane="topRight" activeCell="B1" sqref="B1"/>
      <selection pane="bottomLeft" activeCell="A6" sqref="A6"/>
      <selection pane="bottomRight" activeCell="H46" sqref="H46"/>
    </sheetView>
  </sheetViews>
  <sheetFormatPr defaultRowHeight="15" x14ac:dyDescent="0.25"/>
  <cols>
    <col min="1" max="1" width="42.140625" customWidth="1"/>
    <col min="2" max="7" width="14.28515625" bestFit="1" customWidth="1"/>
    <col min="8" max="8" width="19.42578125" customWidth="1"/>
  </cols>
  <sheetData>
    <row r="1" spans="1:16" x14ac:dyDescent="0.25">
      <c r="A1" s="2" t="s">
        <v>26</v>
      </c>
    </row>
    <row r="2" spans="1:16" x14ac:dyDescent="0.25">
      <c r="A2" s="6" t="s">
        <v>52</v>
      </c>
      <c r="B2" s="2"/>
    </row>
    <row r="3" spans="1:16" x14ac:dyDescent="0.25">
      <c r="A3" t="s">
        <v>51</v>
      </c>
    </row>
    <row r="4" spans="1:16" x14ac:dyDescent="0.25">
      <c r="B4">
        <v>2012</v>
      </c>
      <c r="C4">
        <v>2013</v>
      </c>
      <c r="D4">
        <v>2014</v>
      </c>
      <c r="E4">
        <v>2016</v>
      </c>
      <c r="F4">
        <v>2017</v>
      </c>
      <c r="G4">
        <v>2018</v>
      </c>
      <c r="H4">
        <v>2019</v>
      </c>
    </row>
    <row r="5" spans="1:16" x14ac:dyDescent="0.25">
      <c r="A5" s="25" t="s">
        <v>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1:16" x14ac:dyDescent="0.25">
      <c r="A6" s="26" t="s">
        <v>1</v>
      </c>
      <c r="B6" s="16">
        <f t="shared" ref="B6:F6" si="0">SUM(B7:B8)</f>
        <v>994632571</v>
      </c>
      <c r="C6" s="16">
        <f t="shared" si="0"/>
        <v>940873799</v>
      </c>
      <c r="D6" s="16">
        <f t="shared" si="0"/>
        <v>895688796</v>
      </c>
      <c r="E6" s="16">
        <f t="shared" si="0"/>
        <v>832391594</v>
      </c>
      <c r="F6" s="16">
        <f t="shared" si="0"/>
        <v>789067298</v>
      </c>
      <c r="G6" s="16">
        <f t="shared" ref="G6:H6" si="1">SUM(G7:G8)</f>
        <v>748921151</v>
      </c>
      <c r="H6" s="16">
        <f t="shared" si="1"/>
        <v>711574383</v>
      </c>
      <c r="I6" s="12"/>
      <c r="J6" s="12"/>
      <c r="K6" s="12"/>
      <c r="L6" s="12"/>
      <c r="M6" s="12"/>
      <c r="N6" s="12"/>
      <c r="O6" s="12"/>
      <c r="P6" s="12"/>
    </row>
    <row r="7" spans="1:16" x14ac:dyDescent="0.25">
      <c r="A7" t="s">
        <v>5</v>
      </c>
      <c r="B7" s="12">
        <v>1249673191</v>
      </c>
      <c r="C7" s="12">
        <v>1249673191</v>
      </c>
      <c r="D7" s="13">
        <v>1255715276</v>
      </c>
      <c r="E7" s="12">
        <v>832391594</v>
      </c>
      <c r="F7" s="12">
        <v>789067298</v>
      </c>
      <c r="G7" s="12">
        <v>748921151</v>
      </c>
      <c r="H7" s="12">
        <v>711574383</v>
      </c>
      <c r="I7" s="12"/>
      <c r="J7" s="12"/>
      <c r="K7" s="12"/>
      <c r="L7" s="12"/>
      <c r="M7" s="12"/>
      <c r="N7" s="12"/>
      <c r="O7" s="12"/>
      <c r="P7" s="12"/>
    </row>
    <row r="8" spans="1:16" x14ac:dyDescent="0.25">
      <c r="A8" t="s">
        <v>27</v>
      </c>
      <c r="B8" s="12">
        <v>-255040620</v>
      </c>
      <c r="C8" s="12">
        <v>-308799392</v>
      </c>
      <c r="D8" s="13">
        <v>-360026480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1:16" x14ac:dyDescent="0.25">
      <c r="B9" s="12"/>
      <c r="C9" s="12"/>
      <c r="D9" s="13"/>
      <c r="E9" s="12"/>
      <c r="F9" s="13"/>
      <c r="G9" s="13"/>
      <c r="H9" s="12"/>
      <c r="I9" s="12"/>
      <c r="J9" s="12"/>
      <c r="K9" s="12"/>
      <c r="L9" s="12"/>
      <c r="M9" s="12"/>
      <c r="N9" s="12"/>
      <c r="O9" s="12"/>
      <c r="P9" s="12"/>
    </row>
    <row r="10" spans="1:16" x14ac:dyDescent="0.25">
      <c r="A10" s="26" t="s">
        <v>2</v>
      </c>
      <c r="B10" s="16">
        <f t="shared" ref="B10:F10" si="2">SUM(B11:B15)</f>
        <v>907057350</v>
      </c>
      <c r="C10" s="16">
        <f t="shared" si="2"/>
        <v>879262790</v>
      </c>
      <c r="D10" s="16">
        <f t="shared" si="2"/>
        <v>875274022</v>
      </c>
      <c r="E10" s="16">
        <f t="shared" si="2"/>
        <v>836566593</v>
      </c>
      <c r="F10" s="16">
        <f t="shared" si="2"/>
        <v>869678018</v>
      </c>
      <c r="G10" s="16">
        <f t="shared" ref="G10:H10" si="3">SUM(G11:G15)</f>
        <v>950542239</v>
      </c>
      <c r="H10" s="16">
        <f t="shared" si="3"/>
        <v>1081043880</v>
      </c>
      <c r="I10" s="12"/>
      <c r="J10" s="12"/>
      <c r="K10" s="12"/>
      <c r="L10" s="12"/>
      <c r="M10" s="12"/>
      <c r="N10" s="12"/>
      <c r="O10" s="12"/>
      <c r="P10" s="12"/>
    </row>
    <row r="11" spans="1:16" x14ac:dyDescent="0.25">
      <c r="A11" s="3" t="s">
        <v>9</v>
      </c>
      <c r="B11" s="12">
        <v>807615858</v>
      </c>
      <c r="C11" s="13">
        <v>831567976</v>
      </c>
      <c r="D11" s="13">
        <v>820081454</v>
      </c>
      <c r="E11" s="13">
        <v>678925084</v>
      </c>
      <c r="F11" s="13">
        <v>576645079</v>
      </c>
      <c r="G11" s="13">
        <v>530673097</v>
      </c>
      <c r="H11" s="12">
        <v>704702926</v>
      </c>
      <c r="I11" s="12"/>
      <c r="J11" s="12"/>
      <c r="K11" s="12"/>
      <c r="L11" s="12"/>
      <c r="M11" s="12"/>
      <c r="N11" s="12"/>
      <c r="O11" s="12"/>
      <c r="P11" s="12"/>
    </row>
    <row r="12" spans="1:16" x14ac:dyDescent="0.25">
      <c r="A12" s="3" t="s">
        <v>28</v>
      </c>
      <c r="B12" s="12">
        <v>30523807</v>
      </c>
      <c r="C12" s="13">
        <v>28206981</v>
      </c>
      <c r="D12" s="13">
        <v>26225230</v>
      </c>
      <c r="E12" s="13">
        <v>134980200</v>
      </c>
      <c r="F12" s="13">
        <v>263705475</v>
      </c>
      <c r="G12" s="13">
        <v>392042293</v>
      </c>
      <c r="H12" s="12">
        <v>329633233</v>
      </c>
      <c r="I12" s="12"/>
      <c r="J12" s="12"/>
      <c r="K12" s="12"/>
      <c r="L12" s="12"/>
      <c r="M12" s="12"/>
      <c r="N12" s="12"/>
      <c r="O12" s="12"/>
      <c r="P12" s="12"/>
    </row>
    <row r="13" spans="1:16" x14ac:dyDescent="0.25">
      <c r="A13" s="3" t="s">
        <v>7</v>
      </c>
      <c r="B13" s="12">
        <v>11898345</v>
      </c>
      <c r="C13" s="13">
        <v>15393655</v>
      </c>
      <c r="D13" s="13">
        <v>17853458</v>
      </c>
      <c r="E13" s="13">
        <v>21399085</v>
      </c>
      <c r="F13" s="13">
        <v>28949733</v>
      </c>
      <c r="G13" s="13">
        <v>25624952</v>
      </c>
      <c r="H13" s="12">
        <v>24414673</v>
      </c>
      <c r="I13" s="12"/>
      <c r="J13" s="12"/>
      <c r="K13" s="12"/>
      <c r="L13" s="12"/>
      <c r="M13" s="12"/>
      <c r="N13" s="12"/>
      <c r="O13" s="12"/>
      <c r="P13" s="12"/>
    </row>
    <row r="14" spans="1:16" x14ac:dyDescent="0.25">
      <c r="A14" s="3" t="s">
        <v>29</v>
      </c>
      <c r="B14" s="12">
        <v>56500000</v>
      </c>
      <c r="C14" s="13">
        <v>0</v>
      </c>
      <c r="D14" s="13">
        <v>0</v>
      </c>
      <c r="E14" s="13">
        <v>0</v>
      </c>
      <c r="F14" s="13">
        <v>0</v>
      </c>
      <c r="G14" s="13">
        <v>1569450</v>
      </c>
      <c r="H14" s="12">
        <v>1569450</v>
      </c>
      <c r="I14" s="12"/>
      <c r="J14" s="12"/>
      <c r="K14" s="12"/>
      <c r="L14" s="12"/>
      <c r="M14" s="12"/>
      <c r="N14" s="12"/>
      <c r="O14" s="12"/>
      <c r="P14" s="12"/>
    </row>
    <row r="15" spans="1:16" x14ac:dyDescent="0.25">
      <c r="A15" s="3" t="s">
        <v>8</v>
      </c>
      <c r="B15" s="12">
        <v>519340</v>
      </c>
      <c r="C15" s="13">
        <v>4094178</v>
      </c>
      <c r="D15" s="13">
        <v>11113880</v>
      </c>
      <c r="E15" s="13">
        <v>1262224</v>
      </c>
      <c r="F15" s="13">
        <v>377731</v>
      </c>
      <c r="G15" s="13">
        <v>632447</v>
      </c>
      <c r="H15" s="12">
        <v>20723598</v>
      </c>
      <c r="I15" s="12"/>
      <c r="J15" s="12"/>
      <c r="K15" s="12"/>
      <c r="L15" s="12"/>
      <c r="M15" s="12"/>
      <c r="N15" s="12"/>
      <c r="O15" s="12"/>
      <c r="P15" s="12"/>
    </row>
    <row r="16" spans="1:16" x14ac:dyDescent="0.2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25">
      <c r="A17" s="2"/>
      <c r="B17" s="16">
        <f t="shared" ref="B17:F17" si="4">SUM(B6,B10)</f>
        <v>1901689921</v>
      </c>
      <c r="C17" s="16">
        <f t="shared" si="4"/>
        <v>1820136589</v>
      </c>
      <c r="D17" s="16">
        <f t="shared" si="4"/>
        <v>1770962818</v>
      </c>
      <c r="E17" s="16">
        <f t="shared" si="4"/>
        <v>1668958187</v>
      </c>
      <c r="F17" s="16">
        <f t="shared" si="4"/>
        <v>1658745316</v>
      </c>
      <c r="G17" s="16">
        <f t="shared" ref="G17:H17" si="5">SUM(G6,G10)</f>
        <v>1699463390</v>
      </c>
      <c r="H17" s="16">
        <f t="shared" si="5"/>
        <v>1792618263</v>
      </c>
      <c r="I17" s="12"/>
      <c r="J17" s="12"/>
      <c r="K17" s="12"/>
      <c r="L17" s="12"/>
      <c r="M17" s="12"/>
      <c r="N17" s="12"/>
      <c r="O17" s="12"/>
      <c r="P17" s="12"/>
    </row>
    <row r="18" spans="1:16" ht="15.75" x14ac:dyDescent="0.25">
      <c r="A18" s="27" t="s">
        <v>53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1:16" ht="15.75" x14ac:dyDescent="0.25">
      <c r="A19" s="28" t="s">
        <v>54</v>
      </c>
      <c r="B19" s="12"/>
      <c r="C19" s="16"/>
      <c r="D19" s="16"/>
      <c r="E19" s="16"/>
      <c r="F19" s="16"/>
      <c r="G19" s="16"/>
      <c r="H19" s="12"/>
      <c r="I19" s="12"/>
      <c r="J19" s="12"/>
      <c r="K19" s="12"/>
      <c r="L19" s="12"/>
      <c r="M19" s="12"/>
      <c r="N19" s="12"/>
      <c r="O19" s="12"/>
      <c r="P19" s="12"/>
    </row>
    <row r="20" spans="1:16" x14ac:dyDescent="0.25">
      <c r="A20" s="26" t="s">
        <v>56</v>
      </c>
      <c r="B20" s="16">
        <f t="shared" ref="B20:F20" si="6">SUM(B21:B23)</f>
        <v>519468227</v>
      </c>
      <c r="C20" s="16">
        <f t="shared" si="6"/>
        <v>558426950</v>
      </c>
      <c r="D20" s="16">
        <f t="shared" si="6"/>
        <v>455855461</v>
      </c>
      <c r="E20" s="16">
        <f t="shared" si="6"/>
        <v>420147246</v>
      </c>
      <c r="F20" s="16">
        <f t="shared" si="6"/>
        <v>316088464</v>
      </c>
      <c r="G20" s="16">
        <f t="shared" ref="G20:H20" si="7">SUM(G21:G23)</f>
        <v>591929188</v>
      </c>
      <c r="H20" s="16">
        <f t="shared" si="7"/>
        <v>595032993</v>
      </c>
      <c r="I20" s="12"/>
      <c r="J20" s="12"/>
      <c r="K20" s="12"/>
      <c r="L20" s="12"/>
      <c r="M20" s="12"/>
      <c r="N20" s="12"/>
      <c r="O20" s="12"/>
      <c r="P20" s="12"/>
    </row>
    <row r="21" spans="1:16" x14ac:dyDescent="0.25">
      <c r="A21" s="3" t="s">
        <v>33</v>
      </c>
      <c r="B21" s="13">
        <v>395133413</v>
      </c>
      <c r="C21" s="13">
        <v>441445737</v>
      </c>
      <c r="D21" s="13">
        <v>351457281</v>
      </c>
      <c r="E21" s="13">
        <v>349546549</v>
      </c>
      <c r="F21" s="13">
        <v>245283675</v>
      </c>
      <c r="G21" s="13">
        <v>520933135</v>
      </c>
      <c r="H21" s="12">
        <v>523858156</v>
      </c>
      <c r="I21" s="12"/>
      <c r="J21" s="12"/>
      <c r="K21" s="12"/>
      <c r="L21" s="12"/>
      <c r="M21" s="12"/>
      <c r="N21" s="12"/>
      <c r="O21" s="12"/>
      <c r="P21" s="12"/>
    </row>
    <row r="22" spans="1:16" x14ac:dyDescent="0.25">
      <c r="A22" s="3" t="s">
        <v>32</v>
      </c>
      <c r="B22" s="13">
        <v>71435379</v>
      </c>
      <c r="C22" s="13">
        <v>64081778</v>
      </c>
      <c r="D22" s="13">
        <v>51276445</v>
      </c>
      <c r="E22" s="13">
        <v>17320197</v>
      </c>
      <c r="F22" s="13">
        <v>17320197</v>
      </c>
      <c r="G22" s="13">
        <v>17320197</v>
      </c>
      <c r="H22" s="12">
        <v>17320197</v>
      </c>
      <c r="I22" s="12"/>
      <c r="J22" s="12"/>
      <c r="K22" s="12"/>
      <c r="L22" s="12"/>
      <c r="M22" s="12"/>
      <c r="N22" s="12"/>
      <c r="O22" s="12"/>
      <c r="P22" s="12"/>
    </row>
    <row r="23" spans="1:16" x14ac:dyDescent="0.25">
      <c r="A23" s="3" t="s">
        <v>12</v>
      </c>
      <c r="B23" s="13">
        <v>52899435</v>
      </c>
      <c r="C23" s="13">
        <v>52899435</v>
      </c>
      <c r="D23" s="13">
        <v>53121735</v>
      </c>
      <c r="E23" s="13">
        <v>53280500</v>
      </c>
      <c r="F23" s="13">
        <v>53484592</v>
      </c>
      <c r="G23" s="13">
        <v>53675856</v>
      </c>
      <c r="H23" s="12">
        <v>53854640</v>
      </c>
      <c r="I23" s="12"/>
      <c r="J23" s="12"/>
      <c r="K23" s="12"/>
      <c r="L23" s="12"/>
      <c r="M23" s="12"/>
      <c r="N23" s="12"/>
      <c r="O23" s="12"/>
      <c r="P23" s="12"/>
    </row>
    <row r="24" spans="1:16" x14ac:dyDescent="0.2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1:16" x14ac:dyDescent="0.25">
      <c r="A25" s="26" t="s">
        <v>57</v>
      </c>
      <c r="B25" s="16">
        <f t="shared" ref="B25:F25" si="8">SUM(B26:B30)</f>
        <v>469014594</v>
      </c>
      <c r="C25" s="16">
        <f t="shared" si="8"/>
        <v>369938096</v>
      </c>
      <c r="D25" s="16">
        <f t="shared" si="8"/>
        <v>480721456</v>
      </c>
      <c r="E25" s="16">
        <f t="shared" si="8"/>
        <v>454546318</v>
      </c>
      <c r="F25" s="16">
        <f t="shared" si="8"/>
        <v>576649736</v>
      </c>
      <c r="G25" s="16">
        <f t="shared" ref="G25:H25" si="9">SUM(G26:G30)</f>
        <v>352860387</v>
      </c>
      <c r="H25" s="16">
        <f t="shared" si="9"/>
        <v>418391534</v>
      </c>
      <c r="I25" s="12"/>
      <c r="J25" s="12"/>
      <c r="K25" s="12"/>
      <c r="L25" s="12"/>
      <c r="M25" s="12"/>
      <c r="N25" s="12"/>
      <c r="O25" s="12"/>
      <c r="P25" s="12"/>
    </row>
    <row r="26" spans="1:16" x14ac:dyDescent="0.25">
      <c r="A26" t="s">
        <v>34</v>
      </c>
      <c r="B26" s="13">
        <v>233496256</v>
      </c>
      <c r="C26" s="13">
        <v>128421871</v>
      </c>
      <c r="D26" s="13">
        <v>152284455</v>
      </c>
      <c r="E26" s="13">
        <v>140333214</v>
      </c>
      <c r="F26" s="13">
        <v>141787210</v>
      </c>
      <c r="G26" s="13">
        <v>10519331</v>
      </c>
      <c r="H26" s="12">
        <v>10956479</v>
      </c>
      <c r="I26" s="12"/>
      <c r="J26" s="12"/>
      <c r="K26" s="12"/>
      <c r="L26" s="12"/>
      <c r="M26" s="12"/>
      <c r="N26" s="12"/>
      <c r="O26" s="12"/>
      <c r="P26" s="12"/>
    </row>
    <row r="27" spans="1:16" x14ac:dyDescent="0.25">
      <c r="A27" t="s">
        <v>20</v>
      </c>
      <c r="B27" s="13">
        <v>18528137</v>
      </c>
      <c r="C27" s="13">
        <v>73175966</v>
      </c>
      <c r="D27" s="13">
        <v>169559561</v>
      </c>
      <c r="E27" s="13">
        <v>161552840</v>
      </c>
      <c r="F27" s="13">
        <v>335106306</v>
      </c>
      <c r="G27" s="13">
        <v>263424661</v>
      </c>
      <c r="H27" s="12">
        <v>348821599</v>
      </c>
      <c r="I27" s="12"/>
      <c r="J27" s="12"/>
      <c r="K27" s="12"/>
      <c r="L27" s="12"/>
      <c r="M27" s="12"/>
      <c r="N27" s="12"/>
      <c r="O27" s="12"/>
      <c r="P27" s="12"/>
    </row>
    <row r="28" spans="1:16" x14ac:dyDescent="0.25">
      <c r="A28" t="s">
        <v>35</v>
      </c>
      <c r="B28" s="13">
        <v>212613525</v>
      </c>
      <c r="C28" s="13">
        <v>163786987</v>
      </c>
      <c r="D28" s="13">
        <v>156308932</v>
      </c>
      <c r="E28" s="13">
        <v>151072031</v>
      </c>
      <c r="F28" s="13">
        <v>92754098</v>
      </c>
      <c r="G28" s="13">
        <v>73728104</v>
      </c>
      <c r="H28" s="12">
        <v>51695858</v>
      </c>
      <c r="I28" s="12"/>
      <c r="J28" s="12"/>
      <c r="K28" s="12"/>
      <c r="L28" s="12"/>
      <c r="M28" s="12"/>
      <c r="N28" s="12"/>
      <c r="O28" s="12"/>
      <c r="P28" s="12"/>
    </row>
    <row r="29" spans="1:16" x14ac:dyDescent="0.25">
      <c r="A29" t="s">
        <v>36</v>
      </c>
      <c r="B29" s="13">
        <v>200000</v>
      </c>
      <c r="C29" s="13">
        <v>200000</v>
      </c>
      <c r="D29" s="13">
        <v>200000</v>
      </c>
      <c r="E29" s="13">
        <v>0</v>
      </c>
      <c r="F29" s="13">
        <v>200000</v>
      </c>
      <c r="G29" s="13">
        <v>200000</v>
      </c>
      <c r="H29" s="12">
        <v>1780815</v>
      </c>
      <c r="I29" s="12"/>
      <c r="J29" s="12"/>
      <c r="K29" s="12"/>
      <c r="L29" s="12"/>
      <c r="M29" s="12"/>
      <c r="N29" s="12"/>
      <c r="O29" s="12"/>
      <c r="P29" s="12"/>
    </row>
    <row r="30" spans="1:16" x14ac:dyDescent="0.25">
      <c r="A30" t="s">
        <v>21</v>
      </c>
      <c r="B30" s="13">
        <v>4176676</v>
      </c>
      <c r="C30" s="13">
        <v>4353272</v>
      </c>
      <c r="D30" s="13">
        <v>2368508</v>
      </c>
      <c r="E30" s="13">
        <v>1588233</v>
      </c>
      <c r="F30" s="13">
        <v>6802122</v>
      </c>
      <c r="G30" s="13">
        <v>4988291</v>
      </c>
      <c r="H30" s="12">
        <v>5136783</v>
      </c>
      <c r="I30" s="12"/>
      <c r="J30" s="12"/>
      <c r="K30" s="12"/>
      <c r="L30" s="12"/>
      <c r="M30" s="12"/>
      <c r="N30" s="12"/>
      <c r="O30" s="12"/>
      <c r="P30" s="12"/>
    </row>
    <row r="31" spans="1:16" x14ac:dyDescent="0.2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spans="1:16" x14ac:dyDescent="0.25">
      <c r="A32" s="2"/>
      <c r="B32" s="16">
        <f t="shared" ref="B32:F32" si="10">SUM(B20,B25)</f>
        <v>988482821</v>
      </c>
      <c r="C32" s="16">
        <f t="shared" si="10"/>
        <v>928365046</v>
      </c>
      <c r="D32" s="16">
        <f t="shared" si="10"/>
        <v>936576917</v>
      </c>
      <c r="E32" s="16">
        <f t="shared" si="10"/>
        <v>874693564</v>
      </c>
      <c r="F32" s="16">
        <f t="shared" si="10"/>
        <v>892738200</v>
      </c>
      <c r="G32" s="16">
        <f t="shared" ref="G32:H32" si="11">SUM(G20,G25)</f>
        <v>944789575</v>
      </c>
      <c r="H32" s="16">
        <f t="shared" si="11"/>
        <v>1013424527</v>
      </c>
      <c r="I32" s="12"/>
      <c r="J32" s="12"/>
      <c r="K32" s="12"/>
      <c r="L32" s="12"/>
      <c r="M32" s="12"/>
      <c r="N32" s="12"/>
      <c r="O32" s="12"/>
      <c r="P32" s="12"/>
    </row>
    <row r="33" spans="1:16" x14ac:dyDescent="0.25">
      <c r="A33" s="2"/>
      <c r="B33" s="12"/>
      <c r="C33" s="12"/>
      <c r="D33" s="23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spans="1:16" x14ac:dyDescent="0.25">
      <c r="A34" s="26" t="s">
        <v>55</v>
      </c>
      <c r="B34" s="16">
        <f>SUM(B35:B39)</f>
        <v>913207098</v>
      </c>
      <c r="C34" s="16">
        <f t="shared" ref="C34:F34" si="12">SUM(C35:C39)</f>
        <v>891771543</v>
      </c>
      <c r="D34" s="16">
        <f t="shared" si="12"/>
        <v>834385901</v>
      </c>
      <c r="E34" s="16">
        <f t="shared" si="12"/>
        <v>794264623</v>
      </c>
      <c r="F34" s="16">
        <f t="shared" si="12"/>
        <v>766007117</v>
      </c>
      <c r="G34" s="16">
        <f t="shared" ref="G34:H34" si="13">SUM(G35:G39)</f>
        <v>754673816</v>
      </c>
      <c r="H34" s="16">
        <f t="shared" si="13"/>
        <v>779193736</v>
      </c>
      <c r="I34" s="12"/>
      <c r="J34" s="12"/>
      <c r="K34" s="12"/>
      <c r="L34" s="12"/>
      <c r="M34" s="12"/>
      <c r="N34" s="12"/>
      <c r="O34" s="12"/>
      <c r="P34" s="12"/>
    </row>
    <row r="35" spans="1:16" x14ac:dyDescent="0.25">
      <c r="A35" t="s">
        <v>11</v>
      </c>
      <c r="B35" s="12">
        <v>252067200</v>
      </c>
      <c r="C35" s="12">
        <v>264670560</v>
      </c>
      <c r="D35" s="12">
        <v>264670560</v>
      </c>
      <c r="E35" s="12">
        <v>264670560</v>
      </c>
      <c r="F35" s="12">
        <v>264670560</v>
      </c>
      <c r="G35" s="12">
        <v>264670560</v>
      </c>
      <c r="H35" s="12">
        <v>264670560</v>
      </c>
      <c r="I35" s="12"/>
      <c r="J35" s="12"/>
      <c r="K35" s="12"/>
      <c r="L35" s="12"/>
      <c r="M35" s="12"/>
      <c r="N35" s="12"/>
      <c r="O35" s="12"/>
      <c r="P35" s="12"/>
    </row>
    <row r="36" spans="1:16" x14ac:dyDescent="0.25">
      <c r="A36" t="s">
        <v>30</v>
      </c>
      <c r="B36" s="12">
        <v>5373570</v>
      </c>
      <c r="C36" s="12">
        <v>5373570</v>
      </c>
      <c r="D36" s="12">
        <v>5373570</v>
      </c>
      <c r="E36" s="12">
        <v>5373570</v>
      </c>
      <c r="F36" s="12">
        <v>5373570</v>
      </c>
      <c r="G36" s="12">
        <v>5373570</v>
      </c>
      <c r="H36" s="12">
        <v>5373570</v>
      </c>
      <c r="I36" s="12"/>
      <c r="J36" s="12"/>
      <c r="K36" s="12"/>
      <c r="L36" s="12"/>
      <c r="M36" s="12"/>
      <c r="N36" s="12"/>
      <c r="O36" s="12"/>
      <c r="P36" s="12"/>
    </row>
    <row r="37" spans="1:16" x14ac:dyDescent="0.25">
      <c r="A37" t="s">
        <v>25</v>
      </c>
      <c r="B37" s="12">
        <v>54560000</v>
      </c>
      <c r="C37" s="12">
        <v>54560000</v>
      </c>
      <c r="D37" s="12">
        <v>54560000</v>
      </c>
      <c r="E37" s="12">
        <v>54560000</v>
      </c>
      <c r="F37" s="12">
        <v>54560000</v>
      </c>
      <c r="G37" s="12">
        <v>54560000</v>
      </c>
      <c r="H37" s="12">
        <v>54560000</v>
      </c>
      <c r="I37" s="12"/>
      <c r="J37" s="12"/>
      <c r="K37" s="12"/>
      <c r="L37" s="12"/>
      <c r="M37" s="12"/>
      <c r="N37" s="12"/>
      <c r="O37" s="12"/>
      <c r="P37" s="12"/>
    </row>
    <row r="38" spans="1:16" x14ac:dyDescent="0.25">
      <c r="A38" t="s">
        <v>31</v>
      </c>
      <c r="B38" s="12">
        <v>575444991</v>
      </c>
      <c r="C38" s="12">
        <v>549578777</v>
      </c>
      <c r="D38" s="12">
        <v>525428495</v>
      </c>
      <c r="E38" s="12">
        <v>492379250</v>
      </c>
      <c r="F38" s="12">
        <v>472017011</v>
      </c>
      <c r="G38" s="12">
        <v>453000955</v>
      </c>
      <c r="H38" s="12">
        <v>437904833</v>
      </c>
      <c r="I38" s="12"/>
      <c r="J38" s="12"/>
      <c r="K38" s="12"/>
      <c r="L38" s="12"/>
      <c r="M38" s="12"/>
      <c r="N38" s="12"/>
      <c r="O38" s="12"/>
      <c r="P38" s="12"/>
    </row>
    <row r="39" spans="1:16" x14ac:dyDescent="0.25">
      <c r="A39" t="s">
        <v>10</v>
      </c>
      <c r="B39" s="12">
        <v>25761337</v>
      </c>
      <c r="C39" s="12">
        <v>17588636</v>
      </c>
      <c r="D39" s="12">
        <v>-15646724</v>
      </c>
      <c r="E39" s="12">
        <v>-22718757</v>
      </c>
      <c r="F39" s="12">
        <v>-30614024</v>
      </c>
      <c r="G39" s="12">
        <v>-22931269</v>
      </c>
      <c r="H39" s="12">
        <v>16684773</v>
      </c>
      <c r="I39" s="12"/>
      <c r="J39" s="12"/>
      <c r="K39" s="12"/>
      <c r="L39" s="12"/>
      <c r="M39" s="12"/>
      <c r="N39" s="12"/>
      <c r="O39" s="12"/>
      <c r="P39" s="12"/>
    </row>
    <row r="40" spans="1:16" x14ac:dyDescent="0.25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x14ac:dyDescent="0.25">
      <c r="A41" s="2"/>
      <c r="B41" s="16">
        <f t="shared" ref="B41:H41" si="14">SUM(B34,B32)</f>
        <v>1901689919</v>
      </c>
      <c r="C41" s="16">
        <f t="shared" si="14"/>
        <v>1820136589</v>
      </c>
      <c r="D41" s="16">
        <f t="shared" si="14"/>
        <v>1770962818</v>
      </c>
      <c r="E41" s="16">
        <f t="shared" si="14"/>
        <v>1668958187</v>
      </c>
      <c r="F41" s="16">
        <f t="shared" si="14"/>
        <v>1658745317</v>
      </c>
      <c r="G41" s="16">
        <f t="shared" si="14"/>
        <v>1699463391</v>
      </c>
      <c r="H41" s="16">
        <f t="shared" si="14"/>
        <v>1792618263</v>
      </c>
      <c r="I41" s="12"/>
      <c r="J41" s="12"/>
      <c r="K41" s="12"/>
      <c r="L41" s="12"/>
      <c r="M41" s="12"/>
      <c r="N41" s="12"/>
      <c r="O41" s="12"/>
      <c r="P41" s="12"/>
    </row>
    <row r="42" spans="1:16" x14ac:dyDescent="0.25">
      <c r="B42" s="1"/>
      <c r="C42" s="1"/>
      <c r="D42" s="7"/>
      <c r="E42" s="1"/>
      <c r="F42" s="1"/>
      <c r="G42" s="1"/>
    </row>
    <row r="43" spans="1:16" x14ac:dyDescent="0.25">
      <c r="A43" s="29" t="s">
        <v>58</v>
      </c>
      <c r="B43" s="8">
        <f t="shared" ref="B43:H43" si="15">B34/(B35/10)</f>
        <v>36.228715913851545</v>
      </c>
      <c r="C43" s="8">
        <f t="shared" si="15"/>
        <v>33.693643259756584</v>
      </c>
      <c r="D43" s="8">
        <f t="shared" si="15"/>
        <v>31.525451905191119</v>
      </c>
      <c r="E43" s="8">
        <f t="shared" si="15"/>
        <v>30.009556899717143</v>
      </c>
      <c r="F43" s="8">
        <f t="shared" si="15"/>
        <v>28.941908650512545</v>
      </c>
      <c r="G43" s="8">
        <f t="shared" si="15"/>
        <v>28.513704584295283</v>
      </c>
      <c r="H43" s="8">
        <f t="shared" si="15"/>
        <v>29.440136296231813</v>
      </c>
      <c r="I43" s="8"/>
    </row>
    <row r="44" spans="1:16" x14ac:dyDescent="0.25">
      <c r="A44" s="29" t="s">
        <v>59</v>
      </c>
      <c r="B44" s="16">
        <f>B35/10</f>
        <v>25206720</v>
      </c>
      <c r="C44" s="16">
        <f>C35/10</f>
        <v>26467056</v>
      </c>
      <c r="D44" s="16">
        <f t="shared" ref="D44:H44" si="16">D35/10</f>
        <v>26467056</v>
      </c>
      <c r="E44" s="16">
        <f t="shared" si="16"/>
        <v>26467056</v>
      </c>
      <c r="F44" s="16">
        <f t="shared" si="16"/>
        <v>26467056</v>
      </c>
      <c r="G44" s="16">
        <f t="shared" si="16"/>
        <v>26467056</v>
      </c>
      <c r="H44" s="16">
        <f t="shared" si="16"/>
        <v>26467056</v>
      </c>
    </row>
    <row r="46" spans="1:16" x14ac:dyDescent="0.25">
      <c r="H46" s="12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1"/>
  <sheetViews>
    <sheetView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H27" sqref="H27"/>
    </sheetView>
  </sheetViews>
  <sheetFormatPr defaultRowHeight="15" x14ac:dyDescent="0.25"/>
  <cols>
    <col min="1" max="1" width="39.28515625" customWidth="1"/>
    <col min="2" max="7" width="12.5703125" bestFit="1" customWidth="1"/>
    <col min="8" max="8" width="18.28515625" customWidth="1"/>
  </cols>
  <sheetData>
    <row r="1" spans="1:9" x14ac:dyDescent="0.25">
      <c r="A1" s="2" t="s">
        <v>26</v>
      </c>
    </row>
    <row r="2" spans="1:9" x14ac:dyDescent="0.25">
      <c r="A2" s="6" t="s">
        <v>60</v>
      </c>
      <c r="B2" s="2"/>
    </row>
    <row r="3" spans="1:9" x14ac:dyDescent="0.25">
      <c r="A3" t="s">
        <v>51</v>
      </c>
    </row>
    <row r="4" spans="1:9" x14ac:dyDescent="0.25">
      <c r="B4">
        <v>2012</v>
      </c>
      <c r="C4">
        <v>2013</v>
      </c>
      <c r="D4">
        <v>2014</v>
      </c>
      <c r="E4">
        <v>2016</v>
      </c>
      <c r="F4">
        <v>2017</v>
      </c>
      <c r="G4">
        <v>2018</v>
      </c>
      <c r="H4">
        <v>2019</v>
      </c>
    </row>
    <row r="5" spans="1:9" x14ac:dyDescent="0.25">
      <c r="A5" s="29" t="s">
        <v>61</v>
      </c>
      <c r="B5" s="12">
        <v>821574671</v>
      </c>
      <c r="C5" s="12">
        <v>866886535</v>
      </c>
      <c r="D5" s="12">
        <v>788024557</v>
      </c>
      <c r="E5" s="12">
        <v>679865642</v>
      </c>
      <c r="F5" s="31">
        <v>820596598</v>
      </c>
      <c r="G5" s="31">
        <v>793619018</v>
      </c>
      <c r="H5" s="33">
        <v>856130508</v>
      </c>
    </row>
    <row r="6" spans="1:9" x14ac:dyDescent="0.25">
      <c r="A6" t="s">
        <v>62</v>
      </c>
      <c r="B6" s="17">
        <v>714569029</v>
      </c>
      <c r="C6" s="17">
        <v>764708711</v>
      </c>
      <c r="D6" s="17">
        <v>699336654</v>
      </c>
      <c r="E6" s="17">
        <v>585178537</v>
      </c>
      <c r="F6" s="17">
        <v>704893449</v>
      </c>
      <c r="G6" s="17">
        <f>--660486040</f>
        <v>660486040</v>
      </c>
      <c r="H6" s="32">
        <v>701736577</v>
      </c>
      <c r="I6" s="1"/>
    </row>
    <row r="7" spans="1:9" x14ac:dyDescent="0.25">
      <c r="A7" s="29" t="s">
        <v>3</v>
      </c>
      <c r="B7" s="16">
        <f>B5-B6</f>
        <v>107005642</v>
      </c>
      <c r="C7" s="16">
        <f t="shared" ref="C7:F7" si="0">C5-C6</f>
        <v>102177824</v>
      </c>
      <c r="D7" s="16">
        <f t="shared" si="0"/>
        <v>88687903</v>
      </c>
      <c r="E7" s="16">
        <f t="shared" si="0"/>
        <v>94687105</v>
      </c>
      <c r="F7" s="16">
        <f t="shared" si="0"/>
        <v>115703149</v>
      </c>
      <c r="G7" s="16">
        <f t="shared" ref="G7:H7" si="1">G5-G6</f>
        <v>133132978</v>
      </c>
      <c r="H7" s="16">
        <f t="shared" si="1"/>
        <v>154393931</v>
      </c>
    </row>
    <row r="8" spans="1:9" x14ac:dyDescent="0.25">
      <c r="A8" s="6"/>
      <c r="B8" s="16"/>
      <c r="C8" s="16"/>
      <c r="D8" s="16"/>
      <c r="E8" s="16"/>
      <c r="F8" s="18"/>
      <c r="G8" s="18"/>
    </row>
    <row r="9" spans="1:9" x14ac:dyDescent="0.25">
      <c r="A9" s="29" t="s">
        <v>63</v>
      </c>
      <c r="B9" s="19">
        <f t="shared" ref="B9:F9" si="2">SUM(B10:B11)</f>
        <v>25296163</v>
      </c>
      <c r="C9" s="19">
        <f t="shared" si="2"/>
        <v>25375753</v>
      </c>
      <c r="D9" s="19">
        <f t="shared" si="2"/>
        <v>33224894</v>
      </c>
      <c r="E9" s="19">
        <f t="shared" si="2"/>
        <v>42713219</v>
      </c>
      <c r="F9" s="19">
        <f t="shared" si="2"/>
        <v>38995598</v>
      </c>
      <c r="G9" s="19">
        <f t="shared" ref="G9" si="3">SUM(G10:G11)</f>
        <v>35738107</v>
      </c>
      <c r="H9" s="19">
        <f>SUM(H10:H11)</f>
        <v>32901588</v>
      </c>
    </row>
    <row r="10" spans="1:9" x14ac:dyDescent="0.25">
      <c r="A10" s="3" t="s">
        <v>15</v>
      </c>
      <c r="B10" s="20">
        <v>20770332</v>
      </c>
      <c r="C10" s="20">
        <v>19693612</v>
      </c>
      <c r="D10" s="20">
        <v>28634270</v>
      </c>
      <c r="E10" s="20">
        <v>40750385</v>
      </c>
      <c r="F10" s="20">
        <v>36695712</v>
      </c>
      <c r="G10" s="20">
        <v>33707057</v>
      </c>
      <c r="H10" s="1">
        <v>30550588</v>
      </c>
    </row>
    <row r="11" spans="1:9" x14ac:dyDescent="0.25">
      <c r="A11" s="3" t="s">
        <v>17</v>
      </c>
      <c r="B11" s="20">
        <v>4525831</v>
      </c>
      <c r="C11" s="20">
        <v>5682141</v>
      </c>
      <c r="D11" s="20">
        <v>4590624</v>
      </c>
      <c r="E11" s="20">
        <v>1962834</v>
      </c>
      <c r="F11" s="20">
        <v>2299886</v>
      </c>
      <c r="G11" s="20">
        <v>2031050</v>
      </c>
      <c r="H11" s="1">
        <v>2351000</v>
      </c>
    </row>
    <row r="12" spans="1:9" x14ac:dyDescent="0.25">
      <c r="A12" s="2"/>
      <c r="B12" s="19"/>
      <c r="C12" s="19"/>
      <c r="D12" s="19"/>
      <c r="E12" s="19"/>
      <c r="F12" s="19"/>
      <c r="G12" s="19"/>
    </row>
    <row r="13" spans="1:9" x14ac:dyDescent="0.25">
      <c r="A13" s="29" t="s">
        <v>4</v>
      </c>
      <c r="B13" s="14">
        <f>B7-B9</f>
        <v>81709479</v>
      </c>
      <c r="C13" s="14">
        <f t="shared" ref="C13:F13" si="4">C7-C9</f>
        <v>76802071</v>
      </c>
      <c r="D13" s="14">
        <f t="shared" si="4"/>
        <v>55463009</v>
      </c>
      <c r="E13" s="14">
        <f t="shared" si="4"/>
        <v>51973886</v>
      </c>
      <c r="F13" s="14">
        <f t="shared" si="4"/>
        <v>76707551</v>
      </c>
      <c r="G13" s="14">
        <f t="shared" ref="G13" si="5">G7-G9</f>
        <v>97394871</v>
      </c>
      <c r="H13" s="14">
        <f>H7-H9</f>
        <v>121492343</v>
      </c>
    </row>
    <row r="14" spans="1:9" x14ac:dyDescent="0.25">
      <c r="A14" s="30" t="s">
        <v>64</v>
      </c>
      <c r="B14" s="18"/>
      <c r="C14" s="18"/>
      <c r="D14" s="18"/>
      <c r="E14" s="18"/>
      <c r="F14" s="18"/>
      <c r="G14" s="18"/>
    </row>
    <row r="15" spans="1:9" x14ac:dyDescent="0.25">
      <c r="A15" s="3" t="s">
        <v>6</v>
      </c>
      <c r="B15" s="21">
        <v>85611306</v>
      </c>
      <c r="C15" s="21">
        <v>97452250</v>
      </c>
      <c r="D15" s="21">
        <v>81536096</v>
      </c>
      <c r="E15" s="21">
        <v>31888000</v>
      </c>
      <c r="F15" s="21">
        <v>70788511</v>
      </c>
      <c r="G15" s="21">
        <v>86618436</v>
      </c>
      <c r="H15" s="1">
        <v>91315400</v>
      </c>
    </row>
    <row r="16" spans="1:9" x14ac:dyDescent="0.25">
      <c r="A16" s="3" t="s">
        <v>42</v>
      </c>
      <c r="B16" s="21">
        <v>0</v>
      </c>
      <c r="C16" s="21">
        <v>0</v>
      </c>
      <c r="D16" s="21">
        <v>30000000</v>
      </c>
      <c r="E16" s="21">
        <v>30000000</v>
      </c>
      <c r="F16" s="21">
        <v>30000000</v>
      </c>
      <c r="G16" s="21">
        <v>30000000</v>
      </c>
      <c r="H16" s="1"/>
    </row>
    <row r="17" spans="1:8" x14ac:dyDescent="0.25">
      <c r="A17" s="3" t="s">
        <v>45</v>
      </c>
      <c r="B17" s="21"/>
      <c r="C17" s="21"/>
      <c r="D17" s="21"/>
      <c r="E17" s="21"/>
      <c r="F17" s="21"/>
      <c r="G17" s="21">
        <v>8183271</v>
      </c>
      <c r="H17" s="1"/>
    </row>
    <row r="18" spans="1:8" x14ac:dyDescent="0.25">
      <c r="A18" s="3" t="s">
        <v>22</v>
      </c>
      <c r="B18" s="21">
        <v>13760580</v>
      </c>
      <c r="C18" s="21">
        <v>3767896</v>
      </c>
      <c r="D18" s="21">
        <v>1478253</v>
      </c>
      <c r="E18" s="21">
        <v>2910007</v>
      </c>
      <c r="F18" s="21">
        <v>1441435</v>
      </c>
      <c r="G18" s="21">
        <v>1437782</v>
      </c>
      <c r="H18" s="34">
        <v>1439359</v>
      </c>
    </row>
    <row r="19" spans="1:8" x14ac:dyDescent="0.25">
      <c r="A19" s="3"/>
      <c r="B19" s="21"/>
      <c r="C19" s="21"/>
      <c r="D19" s="21"/>
      <c r="E19" s="21"/>
      <c r="F19" s="21"/>
      <c r="G19" s="21"/>
    </row>
    <row r="20" spans="1:8" x14ac:dyDescent="0.25">
      <c r="A20" s="29" t="s">
        <v>65</v>
      </c>
      <c r="B20" s="14">
        <f>B13-B15-B16+B18</f>
        <v>9858753</v>
      </c>
      <c r="C20" s="14">
        <f t="shared" ref="C20:F20" si="6">C13-C15-C16+C18</f>
        <v>-16882283</v>
      </c>
      <c r="D20" s="14">
        <f t="shared" si="6"/>
        <v>-54594834</v>
      </c>
      <c r="E20" s="14">
        <f t="shared" si="6"/>
        <v>-7004107</v>
      </c>
      <c r="F20" s="14">
        <f t="shared" si="6"/>
        <v>-22639525</v>
      </c>
      <c r="G20" s="14">
        <f>G13-G15-G16+G17+G18</f>
        <v>-9602512</v>
      </c>
      <c r="H20" s="14">
        <f>H13-H15-H16+H17+H18</f>
        <v>31616302</v>
      </c>
    </row>
    <row r="21" spans="1:8" x14ac:dyDescent="0.25">
      <c r="A21" t="s">
        <v>24</v>
      </c>
      <c r="B21" s="21">
        <v>200000</v>
      </c>
      <c r="C21" s="21">
        <v>200000</v>
      </c>
      <c r="D21" s="21">
        <v>200000</v>
      </c>
      <c r="E21" s="21">
        <v>200000</v>
      </c>
      <c r="F21" s="21">
        <v>200000</v>
      </c>
      <c r="G21" s="21">
        <v>200000</v>
      </c>
      <c r="H21" s="35">
        <v>1780815</v>
      </c>
    </row>
    <row r="22" spans="1:8" x14ac:dyDescent="0.25">
      <c r="A22" s="29" t="s">
        <v>66</v>
      </c>
      <c r="B22" s="18">
        <f>B20-B21</f>
        <v>9658753</v>
      </c>
      <c r="C22" s="18">
        <f t="shared" ref="C22:F22" si="7">C20-C21</f>
        <v>-17082283</v>
      </c>
      <c r="D22" s="18">
        <f t="shared" si="7"/>
        <v>-54794834</v>
      </c>
      <c r="E22" s="18">
        <f t="shared" si="7"/>
        <v>-7204107</v>
      </c>
      <c r="F22" s="18">
        <f t="shared" si="7"/>
        <v>-22839525</v>
      </c>
      <c r="G22" s="18">
        <f t="shared" ref="G22:H22" si="8">G20-G21</f>
        <v>-9802512</v>
      </c>
      <c r="H22" s="18">
        <f t="shared" si="8"/>
        <v>29835487</v>
      </c>
    </row>
    <row r="23" spans="1:8" x14ac:dyDescent="0.25">
      <c r="A23" s="6"/>
      <c r="B23" s="18"/>
      <c r="C23" s="18"/>
      <c r="D23" s="18"/>
      <c r="E23" s="18"/>
      <c r="F23" s="18"/>
      <c r="G23" s="18"/>
    </row>
    <row r="24" spans="1:8" x14ac:dyDescent="0.25">
      <c r="A24" s="26" t="s">
        <v>67</v>
      </c>
      <c r="B24" s="18">
        <f t="shared" ref="B24" si="9">SUM(B25:B26)</f>
        <v>-2546832</v>
      </c>
      <c r="C24" s="18">
        <v>-4353272</v>
      </c>
      <c r="D24" s="18">
        <f t="shared" ref="D24:F24" si="10">SUM(D25:D26)</f>
        <v>-2590808</v>
      </c>
      <c r="E24" s="18">
        <f t="shared" si="10"/>
        <v>-2786000</v>
      </c>
      <c r="F24" s="18">
        <f t="shared" si="10"/>
        <v>-5417981</v>
      </c>
      <c r="G24" s="18">
        <f t="shared" ref="G24:H24" si="11">SUM(G25:G26)</f>
        <v>-5179555</v>
      </c>
      <c r="H24" s="18">
        <f t="shared" si="11"/>
        <v>-5315567</v>
      </c>
    </row>
    <row r="25" spans="1:8" x14ac:dyDescent="0.25">
      <c r="A25" s="9" t="s">
        <v>13</v>
      </c>
      <c r="B25" s="21">
        <v>-4176676</v>
      </c>
      <c r="C25" s="21">
        <v>-4353272</v>
      </c>
      <c r="D25" s="21">
        <v>-2368508</v>
      </c>
      <c r="E25" s="21">
        <v>-2786000</v>
      </c>
      <c r="F25" s="21">
        <v>-5213889</v>
      </c>
      <c r="G25" s="21">
        <v>-4988291</v>
      </c>
      <c r="H25" s="34">
        <v>-5136783</v>
      </c>
    </row>
    <row r="26" spans="1:8" x14ac:dyDescent="0.25">
      <c r="A26" s="9" t="s">
        <v>14</v>
      </c>
      <c r="B26" s="21">
        <v>1629844</v>
      </c>
      <c r="C26" s="21">
        <v>0</v>
      </c>
      <c r="D26" s="21">
        <v>-222300</v>
      </c>
      <c r="E26" s="21">
        <v>0</v>
      </c>
      <c r="F26" s="21">
        <v>-204092</v>
      </c>
      <c r="G26" s="21">
        <v>-191264</v>
      </c>
      <c r="H26" s="34">
        <v>-178784</v>
      </c>
    </row>
    <row r="27" spans="1:8" x14ac:dyDescent="0.25">
      <c r="A27" s="29" t="s">
        <v>68</v>
      </c>
      <c r="B27" s="22">
        <f t="shared" ref="B27" si="12">SUM(B22:B24)</f>
        <v>7111921</v>
      </c>
      <c r="C27" s="22">
        <v>-21435555</v>
      </c>
      <c r="D27" s="22">
        <f t="shared" ref="D27:F27" si="13">SUM(D22:D24)</f>
        <v>-57385642</v>
      </c>
      <c r="E27" s="22">
        <f t="shared" si="13"/>
        <v>-9990107</v>
      </c>
      <c r="F27" s="22">
        <f t="shared" si="13"/>
        <v>-28257506</v>
      </c>
      <c r="G27" s="22">
        <f t="shared" ref="G27:H27" si="14">SUM(G22:G24)</f>
        <v>-14982067</v>
      </c>
      <c r="H27" s="22">
        <f t="shared" si="14"/>
        <v>24519920</v>
      </c>
    </row>
    <row r="28" spans="1:8" x14ac:dyDescent="0.25">
      <c r="A28" s="2"/>
      <c r="B28" s="6"/>
      <c r="C28" s="5"/>
      <c r="D28" s="5"/>
      <c r="E28" s="5"/>
      <c r="F28" s="5"/>
      <c r="G28" s="5"/>
    </row>
    <row r="29" spans="1:8" x14ac:dyDescent="0.25">
      <c r="A29" s="29" t="s">
        <v>69</v>
      </c>
      <c r="B29" s="10">
        <f>B27/('1'!B35/10)</f>
        <v>0.28214384894186945</v>
      </c>
      <c r="C29" s="10">
        <f>C27/('1'!C35/10)</f>
        <v>-0.80989570581631742</v>
      </c>
      <c r="D29" s="10">
        <f>D27/('1'!D35/10)</f>
        <v>-2.1681913545654643</v>
      </c>
      <c r="E29" s="10">
        <f>E27/('1'!E35/10)</f>
        <v>-0.37745440973865774</v>
      </c>
      <c r="F29" s="10">
        <f>F27/('1'!F35/10)</f>
        <v>-1.067648249204596</v>
      </c>
      <c r="G29" s="10">
        <f>G27/('1'!G35/10)</f>
        <v>-0.5660647334558101</v>
      </c>
      <c r="H29" s="10">
        <f>H27/('1'!H35/10)</f>
        <v>0.92643171193652973</v>
      </c>
    </row>
    <row r="30" spans="1:8" x14ac:dyDescent="0.25">
      <c r="A30" s="30" t="s">
        <v>70</v>
      </c>
      <c r="B30" s="12">
        <f>'1'!B35/10</f>
        <v>25206720</v>
      </c>
      <c r="C30" s="12">
        <f>'1'!C35/10</f>
        <v>26467056</v>
      </c>
      <c r="D30" s="12">
        <f>'1'!D35/10</f>
        <v>26467056</v>
      </c>
      <c r="E30" s="12">
        <f>'1'!E35/10</f>
        <v>26467056</v>
      </c>
      <c r="F30" s="12">
        <f>'1'!F35/10</f>
        <v>26467056</v>
      </c>
      <c r="G30" s="12">
        <f>'1'!G35/10</f>
        <v>26467056</v>
      </c>
      <c r="H30" s="12">
        <f>'1'!H35/10</f>
        <v>26467056</v>
      </c>
    </row>
    <row r="51" spans="1:2" x14ac:dyDescent="0.25">
      <c r="A51" s="4"/>
      <c r="B51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"/>
  <sheetViews>
    <sheetView tabSelected="1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19" sqref="K19"/>
    </sheetView>
  </sheetViews>
  <sheetFormatPr defaultRowHeight="15" x14ac:dyDescent="0.25"/>
  <cols>
    <col min="1" max="1" width="41.85546875" customWidth="1"/>
    <col min="2" max="7" width="13.42578125" bestFit="1" customWidth="1"/>
    <col min="8" max="8" width="19.5703125" customWidth="1"/>
  </cols>
  <sheetData>
    <row r="1" spans="1:8" x14ac:dyDescent="0.25">
      <c r="A1" s="6" t="s">
        <v>26</v>
      </c>
    </row>
    <row r="2" spans="1:8" x14ac:dyDescent="0.25">
      <c r="A2" s="6" t="s">
        <v>71</v>
      </c>
      <c r="B2" s="2"/>
    </row>
    <row r="3" spans="1:8" x14ac:dyDescent="0.25">
      <c r="A3" t="s">
        <v>51</v>
      </c>
    </row>
    <row r="4" spans="1:8" x14ac:dyDescent="0.25">
      <c r="B4">
        <v>2012</v>
      </c>
      <c r="C4">
        <v>2013</v>
      </c>
      <c r="D4">
        <v>2014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29" t="s">
        <v>72</v>
      </c>
    </row>
    <row r="6" spans="1:8" x14ac:dyDescent="0.25">
      <c r="A6" t="s">
        <v>18</v>
      </c>
      <c r="B6" s="12">
        <v>817212688</v>
      </c>
      <c r="C6" s="12">
        <v>869203361</v>
      </c>
      <c r="D6" s="12">
        <v>790006307</v>
      </c>
      <c r="E6" s="12">
        <v>575219827</v>
      </c>
      <c r="F6" s="12">
        <v>693312758</v>
      </c>
      <c r="G6" s="12">
        <v>673465471</v>
      </c>
      <c r="H6" s="12">
        <v>919978927</v>
      </c>
    </row>
    <row r="7" spans="1:8" x14ac:dyDescent="0.25">
      <c r="A7" s="3" t="s">
        <v>19</v>
      </c>
      <c r="B7" s="13">
        <v>-809441360</v>
      </c>
      <c r="C7" s="13">
        <v>-812747753</v>
      </c>
      <c r="D7" s="13">
        <v>-700772607</v>
      </c>
      <c r="E7" s="13">
        <v>-647039703</v>
      </c>
      <c r="F7" s="13">
        <v>-684781523</v>
      </c>
      <c r="G7" s="13">
        <v>-655672326</v>
      </c>
      <c r="H7" s="13">
        <v>-899255991</v>
      </c>
    </row>
    <row r="8" spans="1:8" x14ac:dyDescent="0.25">
      <c r="A8" s="3" t="s">
        <v>37</v>
      </c>
      <c r="B8" s="13">
        <v>13760580</v>
      </c>
      <c r="C8" s="13">
        <v>3767896</v>
      </c>
      <c r="D8" s="13">
        <v>1478253</v>
      </c>
      <c r="E8" s="13">
        <v>2910961</v>
      </c>
      <c r="F8" s="13">
        <v>1441435</v>
      </c>
      <c r="G8" s="13">
        <v>1437782</v>
      </c>
      <c r="H8" s="13">
        <v>1439359</v>
      </c>
    </row>
    <row r="9" spans="1:8" x14ac:dyDescent="0.25">
      <c r="A9" s="3" t="s">
        <v>23</v>
      </c>
      <c r="B9" s="13">
        <v>-85611306</v>
      </c>
      <c r="C9" s="13">
        <v>-97452250</v>
      </c>
      <c r="D9" s="13">
        <v>-81536096</v>
      </c>
      <c r="E9" s="13">
        <v>-16917982</v>
      </c>
      <c r="F9" s="13">
        <v>-3253698</v>
      </c>
      <c r="G9" s="13">
        <v>-5685609</v>
      </c>
      <c r="H9" s="13">
        <v>-3710000</v>
      </c>
    </row>
    <row r="10" spans="1:8" x14ac:dyDescent="0.25">
      <c r="A10" s="3" t="s">
        <v>16</v>
      </c>
      <c r="B10" s="13">
        <v>-4550921</v>
      </c>
      <c r="C10" s="13">
        <v>-7615421</v>
      </c>
      <c r="D10" s="13">
        <v>-8284105</v>
      </c>
      <c r="E10" s="13">
        <v>-7449403</v>
      </c>
      <c r="F10" s="13">
        <v>-7623137</v>
      </c>
      <c r="G10" s="13">
        <v>-4988291</v>
      </c>
      <c r="H10" s="13">
        <v>-3783512</v>
      </c>
    </row>
    <row r="11" spans="1:8" x14ac:dyDescent="0.25">
      <c r="A11" s="2"/>
      <c r="B11" s="14">
        <f t="shared" ref="B11:F11" si="0">SUM(B6:B10)</f>
        <v>-68630319</v>
      </c>
      <c r="C11" s="14">
        <f t="shared" si="0"/>
        <v>-44844167</v>
      </c>
      <c r="D11" s="14">
        <f t="shared" si="0"/>
        <v>891752</v>
      </c>
      <c r="E11" s="14">
        <f t="shared" si="0"/>
        <v>-93276300</v>
      </c>
      <c r="F11" s="14">
        <f t="shared" si="0"/>
        <v>-904165</v>
      </c>
      <c r="G11" s="14">
        <f t="shared" ref="G11:H11" si="1">SUM(G6:G10)</f>
        <v>8557027</v>
      </c>
      <c r="H11" s="14">
        <f t="shared" si="1"/>
        <v>14668783</v>
      </c>
    </row>
    <row r="12" spans="1:8" x14ac:dyDescent="0.25">
      <c r="B12" s="12"/>
      <c r="C12" s="12"/>
      <c r="D12" s="12"/>
      <c r="E12" s="12"/>
      <c r="F12" s="12"/>
      <c r="G12" s="12"/>
    </row>
    <row r="13" spans="1:8" x14ac:dyDescent="0.25">
      <c r="A13" s="29" t="s">
        <v>73</v>
      </c>
      <c r="B13" s="12"/>
      <c r="C13" s="12"/>
    </row>
    <row r="14" spans="1:8" x14ac:dyDescent="0.25">
      <c r="A14" s="3" t="s">
        <v>43</v>
      </c>
      <c r="B14" s="13">
        <v>0</v>
      </c>
      <c r="C14" s="13">
        <v>0</v>
      </c>
      <c r="D14" s="13">
        <v>-6042085</v>
      </c>
      <c r="E14" s="13">
        <v>-230830</v>
      </c>
      <c r="F14" s="13">
        <v>0</v>
      </c>
      <c r="G14" s="13">
        <v>0</v>
      </c>
    </row>
    <row r="15" spans="1:8" x14ac:dyDescent="0.25">
      <c r="A15" s="3" t="s">
        <v>44</v>
      </c>
      <c r="B15" s="13">
        <v>0</v>
      </c>
      <c r="C15" s="13">
        <v>0</v>
      </c>
      <c r="D15" s="13">
        <v>0</v>
      </c>
      <c r="E15" s="13">
        <v>-6456265</v>
      </c>
      <c r="F15" s="13">
        <v>-880</v>
      </c>
      <c r="G15" s="13">
        <v>-69420</v>
      </c>
    </row>
    <row r="16" spans="1:8" x14ac:dyDescent="0.25">
      <c r="A16" s="3" t="s">
        <v>38</v>
      </c>
      <c r="B16" s="13">
        <v>53500000</v>
      </c>
      <c r="C16" s="13">
        <v>56500000</v>
      </c>
      <c r="D16" s="13">
        <v>0</v>
      </c>
      <c r="E16" s="13">
        <v>0</v>
      </c>
      <c r="F16" s="13">
        <v>0</v>
      </c>
      <c r="G16" s="13">
        <v>0</v>
      </c>
    </row>
    <row r="17" spans="1:8" x14ac:dyDescent="0.25">
      <c r="A17" s="2"/>
      <c r="B17" s="14">
        <f>SUM(B14:B16)</f>
        <v>53500000</v>
      </c>
      <c r="C17" s="14">
        <f t="shared" ref="C17:F17" si="2">SUM(C14:C16)</f>
        <v>56500000</v>
      </c>
      <c r="D17" s="14">
        <f t="shared" si="2"/>
        <v>-6042085</v>
      </c>
      <c r="E17" s="14">
        <f t="shared" si="2"/>
        <v>-6687095</v>
      </c>
      <c r="F17" s="14">
        <f t="shared" si="2"/>
        <v>-880</v>
      </c>
      <c r="G17" s="14">
        <f t="shared" ref="G17:H17" si="3">SUM(G14:G16)</f>
        <v>-69420</v>
      </c>
      <c r="H17" s="14">
        <f t="shared" si="3"/>
        <v>0</v>
      </c>
    </row>
    <row r="18" spans="1:8" x14ac:dyDescent="0.25">
      <c r="B18" s="12"/>
      <c r="C18" s="12"/>
      <c r="D18" s="12"/>
      <c r="E18" s="12"/>
      <c r="F18" s="12"/>
      <c r="G18" s="12"/>
    </row>
    <row r="19" spans="1:8" x14ac:dyDescent="0.25">
      <c r="A19" s="29" t="s">
        <v>74</v>
      </c>
      <c r="B19" s="12"/>
      <c r="C19" s="12"/>
      <c r="D19" s="12"/>
      <c r="E19" s="12"/>
      <c r="F19" s="12"/>
      <c r="G19" s="12"/>
    </row>
    <row r="20" spans="1:8" x14ac:dyDescent="0.25">
      <c r="A20" s="3" t="s">
        <v>39</v>
      </c>
      <c r="B20" s="13">
        <v>86547752</v>
      </c>
      <c r="C20" s="13">
        <v>100960153</v>
      </c>
      <c r="D20" s="13">
        <v>6395139</v>
      </c>
      <c r="E20" s="13">
        <v>-1910732</v>
      </c>
      <c r="F20" s="13">
        <v>0</v>
      </c>
      <c r="G20" s="13">
        <v>-1268700</v>
      </c>
    </row>
    <row r="21" spans="1:8" x14ac:dyDescent="0.25">
      <c r="A21" s="3" t="s">
        <v>40</v>
      </c>
      <c r="B21" s="13">
        <v>-7177491</v>
      </c>
      <c r="C21" s="13">
        <v>-7353601</v>
      </c>
      <c r="D21" s="13">
        <v>-18087688</v>
      </c>
      <c r="E21" s="13">
        <v>-13356248</v>
      </c>
      <c r="F21" s="13">
        <v>0</v>
      </c>
      <c r="G21" s="13">
        <v>0</v>
      </c>
    </row>
    <row r="22" spans="1:8" x14ac:dyDescent="0.25">
      <c r="A22" s="3" t="s">
        <v>41</v>
      </c>
      <c r="B22" s="13">
        <v>-66850433</v>
      </c>
      <c r="C22" s="13">
        <v>-101687547</v>
      </c>
      <c r="D22" s="13">
        <v>23862584</v>
      </c>
      <c r="E22" s="13">
        <v>116171599</v>
      </c>
      <c r="F22" s="13">
        <v>20552</v>
      </c>
      <c r="G22" s="13">
        <v>-6964884</v>
      </c>
    </row>
    <row r="23" spans="1:8" x14ac:dyDescent="0.25">
      <c r="A23" s="2"/>
      <c r="B23" s="15">
        <f t="shared" ref="B23:F23" si="4">SUM(B20:B22)</f>
        <v>12519828</v>
      </c>
      <c r="C23" s="15">
        <f t="shared" si="4"/>
        <v>-8080995</v>
      </c>
      <c r="D23" s="15">
        <f t="shared" si="4"/>
        <v>12170035</v>
      </c>
      <c r="E23" s="15">
        <f t="shared" si="4"/>
        <v>100904619</v>
      </c>
      <c r="F23" s="15">
        <f t="shared" si="4"/>
        <v>20552</v>
      </c>
      <c r="G23" s="15">
        <f t="shared" ref="G23:H23" si="5">SUM(G20:G22)</f>
        <v>-8233584</v>
      </c>
      <c r="H23" s="15">
        <f t="shared" si="5"/>
        <v>0</v>
      </c>
    </row>
    <row r="24" spans="1:8" x14ac:dyDescent="0.25">
      <c r="B24" s="12"/>
      <c r="C24" s="12"/>
      <c r="D24" s="12"/>
      <c r="E24" s="12"/>
      <c r="F24" s="12"/>
      <c r="G24" s="12"/>
    </row>
    <row r="25" spans="1:8" x14ac:dyDescent="0.25">
      <c r="A25" s="2" t="s">
        <v>75</v>
      </c>
      <c r="B25" s="16">
        <f t="shared" ref="B25:H25" si="6">SUM(B11,B17,B23)</f>
        <v>-2610491</v>
      </c>
      <c r="C25" s="16">
        <f t="shared" si="6"/>
        <v>3574838</v>
      </c>
      <c r="D25" s="16">
        <f t="shared" si="6"/>
        <v>7019702</v>
      </c>
      <c r="E25" s="16">
        <f t="shared" si="6"/>
        <v>941224</v>
      </c>
      <c r="F25" s="16">
        <f t="shared" si="6"/>
        <v>-884493</v>
      </c>
      <c r="G25" s="16">
        <f t="shared" si="6"/>
        <v>254023</v>
      </c>
      <c r="H25" s="16">
        <f t="shared" si="6"/>
        <v>14668783</v>
      </c>
    </row>
    <row r="26" spans="1:8" x14ac:dyDescent="0.25">
      <c r="A26" s="30" t="s">
        <v>76</v>
      </c>
      <c r="B26" s="12">
        <v>3129830</v>
      </c>
      <c r="C26" s="12">
        <v>519340</v>
      </c>
      <c r="D26" s="12">
        <v>4094178</v>
      </c>
      <c r="E26" s="13">
        <v>321000</v>
      </c>
      <c r="F26" s="12">
        <v>1262224</v>
      </c>
      <c r="G26" s="12">
        <v>377731</v>
      </c>
      <c r="H26" s="12">
        <v>6054816</v>
      </c>
    </row>
    <row r="27" spans="1:8" x14ac:dyDescent="0.25">
      <c r="A27" s="29" t="s">
        <v>77</v>
      </c>
      <c r="B27" s="16">
        <f t="shared" ref="B27:F27" si="7">SUM(B25:B26)</f>
        <v>519339</v>
      </c>
      <c r="C27" s="16">
        <f t="shared" si="7"/>
        <v>4094178</v>
      </c>
      <c r="D27" s="16">
        <f t="shared" si="7"/>
        <v>11113880</v>
      </c>
      <c r="E27" s="16">
        <f t="shared" si="7"/>
        <v>1262224</v>
      </c>
      <c r="F27" s="16">
        <f t="shared" si="7"/>
        <v>377731</v>
      </c>
      <c r="G27" s="16">
        <f t="shared" ref="G27:H27" si="8">SUM(G25:G26)</f>
        <v>631754</v>
      </c>
      <c r="H27" s="16">
        <f t="shared" si="8"/>
        <v>20723599</v>
      </c>
    </row>
    <row r="28" spans="1:8" x14ac:dyDescent="0.25">
      <c r="B28" s="2"/>
      <c r="C28" s="2"/>
      <c r="D28" s="2"/>
      <c r="E28" s="2"/>
      <c r="F28" s="2"/>
      <c r="G28" s="2"/>
    </row>
    <row r="29" spans="1:8" x14ac:dyDescent="0.25">
      <c r="A29" s="29" t="s">
        <v>78</v>
      </c>
      <c r="B29" s="11">
        <f>B11/('1'!B35/10)</f>
        <v>-2.7226993039951251</v>
      </c>
      <c r="C29" s="11">
        <f>C11/('1'!C35/10)</f>
        <v>-1.694339068160811</v>
      </c>
      <c r="D29" s="11">
        <f>D11/('1'!D35/10)</f>
        <v>3.3692904870114754E-2</v>
      </c>
      <c r="E29" s="11">
        <f>E11/('1'!E35/10)</f>
        <v>-3.5242416081335226</v>
      </c>
      <c r="F29" s="11">
        <f>F11/('1'!F35/10)</f>
        <v>-3.4161903008781934E-2</v>
      </c>
      <c r="G29" s="11">
        <f>G11/('1'!G35/10)</f>
        <v>0.32330860674492851</v>
      </c>
      <c r="H29" s="11">
        <f>H11/('1'!H35/10)</f>
        <v>0.55422798062617917</v>
      </c>
    </row>
    <row r="30" spans="1:8" x14ac:dyDescent="0.25">
      <c r="A30" s="29" t="s">
        <v>79</v>
      </c>
      <c r="B30" s="12">
        <f>'1'!B35/10</f>
        <v>25206720</v>
      </c>
      <c r="C30" s="12">
        <f>'1'!C35/10</f>
        <v>26467056</v>
      </c>
      <c r="D30" s="12">
        <f>'1'!D35/10</f>
        <v>26467056</v>
      </c>
      <c r="E30" s="12">
        <f>'1'!E35/10</f>
        <v>26467056</v>
      </c>
      <c r="F30" s="12">
        <f>'1'!F35/10</f>
        <v>26467056</v>
      </c>
      <c r="G30" s="12">
        <f>'1'!G35/10</f>
        <v>26467056</v>
      </c>
      <c r="H30" s="12">
        <f>'1'!H35/10</f>
        <v>26467056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5" sqref="A5:A11"/>
    </sheetView>
  </sheetViews>
  <sheetFormatPr defaultRowHeight="15" x14ac:dyDescent="0.25"/>
  <cols>
    <col min="1" max="1" width="16.5703125" bestFit="1" customWidth="1"/>
  </cols>
  <sheetData>
    <row r="1" spans="1:7" x14ac:dyDescent="0.25">
      <c r="A1" s="2" t="s">
        <v>26</v>
      </c>
    </row>
    <row r="2" spans="1:7" x14ac:dyDescent="0.25">
      <c r="A2" s="2" t="s">
        <v>46</v>
      </c>
      <c r="B2" s="2"/>
    </row>
    <row r="3" spans="1:7" x14ac:dyDescent="0.25">
      <c r="A3" t="s">
        <v>51</v>
      </c>
    </row>
    <row r="4" spans="1:7" x14ac:dyDescent="0.25">
      <c r="B4">
        <v>2012</v>
      </c>
      <c r="C4">
        <v>2013</v>
      </c>
      <c r="D4">
        <v>2014</v>
      </c>
      <c r="E4">
        <v>2016</v>
      </c>
      <c r="F4">
        <v>2017</v>
      </c>
      <c r="G4">
        <v>2018</v>
      </c>
    </row>
    <row r="5" spans="1:7" x14ac:dyDescent="0.25">
      <c r="A5" t="s">
        <v>80</v>
      </c>
      <c r="B5" s="24">
        <f>'2'!B27/'1'!B17</f>
        <v>3.7397900264729855E-3</v>
      </c>
      <c r="C5" s="24">
        <f>'2'!C27/'1'!C17</f>
        <v>-1.1776893629602212E-2</v>
      </c>
      <c r="D5" s="24">
        <f>'2'!D27/'1'!D17</f>
        <v>-3.2403640221428977E-2</v>
      </c>
      <c r="E5" s="24">
        <f>'2'!E27/'1'!E17</f>
        <v>-5.9858342035263943E-3</v>
      </c>
      <c r="F5" s="24">
        <f>'2'!F27/'1'!F17</f>
        <v>-1.7035469958789021E-2</v>
      </c>
      <c r="G5" s="24">
        <f>'2'!G27/'1'!G17</f>
        <v>-8.815763309852764E-3</v>
      </c>
    </row>
    <row r="6" spans="1:7" x14ac:dyDescent="0.25">
      <c r="A6" t="s">
        <v>81</v>
      </c>
      <c r="B6" s="24">
        <f>'2'!B27/'1'!B34</f>
        <v>7.7878512065616906E-3</v>
      </c>
      <c r="C6" s="24">
        <f>'2'!C27/'1'!C34</f>
        <v>-2.40370475692562E-2</v>
      </c>
      <c r="D6" s="24">
        <f>'2'!D27/'1'!D34</f>
        <v>-6.8775900852619989E-2</v>
      </c>
      <c r="E6" s="24">
        <f>'2'!E27/'1'!E34</f>
        <v>-1.2577806830004061E-2</v>
      </c>
      <c r="F6" s="24">
        <f>'2'!F27/'1'!F34</f>
        <v>-3.6889351773477061E-2</v>
      </c>
      <c r="G6" s="24">
        <f>'2'!G27/'1'!G34</f>
        <v>-1.9852374207719962E-2</v>
      </c>
    </row>
    <row r="7" spans="1:7" x14ac:dyDescent="0.25">
      <c r="A7" t="s">
        <v>47</v>
      </c>
      <c r="B7" s="24">
        <f>('1'!B21+'1'!B22)/'1'!B34</f>
        <v>0.51091235823924797</v>
      </c>
      <c r="C7" s="24">
        <f>('1'!C21+'1'!C22)/'1'!C34</f>
        <v>0.56688007031415222</v>
      </c>
      <c r="D7" s="24">
        <f>('1'!D21+'1'!D22)/'1'!D34</f>
        <v>0.48267081876303181</v>
      </c>
      <c r="E7" s="24">
        <f>('1'!E21+'1'!E22)/'1'!E34</f>
        <v>0.46189485893796378</v>
      </c>
      <c r="F7" s="24">
        <f>('1'!F21+'1'!F22)/'1'!F34</f>
        <v>0.34282171297371899</v>
      </c>
      <c r="G7" s="24">
        <f>('1'!G21+'1'!G22)/'1'!G34</f>
        <v>0.71322645703133813</v>
      </c>
    </row>
    <row r="8" spans="1:7" x14ac:dyDescent="0.25">
      <c r="A8" t="s">
        <v>48</v>
      </c>
      <c r="B8" s="11">
        <f>'1'!B10/'1'!B25</f>
        <v>1.9339640207443096</v>
      </c>
      <c r="C8" s="11">
        <f>'1'!C10/'1'!C25</f>
        <v>2.3767835740820811</v>
      </c>
      <c r="D8" s="11">
        <f>'1'!D10/'1'!D25</f>
        <v>1.820750896544131</v>
      </c>
      <c r="E8" s="11">
        <f>'1'!E10/'1'!E25</f>
        <v>1.840443008494461</v>
      </c>
      <c r="F8" s="11">
        <f>'1'!F10/'1'!F25</f>
        <v>1.5081564487181176</v>
      </c>
      <c r="G8" s="11">
        <f>'1'!G10/'1'!G25</f>
        <v>2.6938196352428756</v>
      </c>
    </row>
    <row r="9" spans="1:7" x14ac:dyDescent="0.25">
      <c r="A9" t="s">
        <v>50</v>
      </c>
      <c r="B9" s="24">
        <f>'2'!B27/'2'!B5</f>
        <v>8.6564511431974269E-3</v>
      </c>
      <c r="C9" s="24">
        <f>'2'!C27/'2'!C5</f>
        <v>-2.4727059579948373E-2</v>
      </c>
      <c r="D9" s="24">
        <f>'2'!D27/'2'!D5</f>
        <v>-7.2822149373702835E-2</v>
      </c>
      <c r="E9" s="24">
        <f>'2'!E27/'2'!E5</f>
        <v>-1.4694237188706176E-2</v>
      </c>
      <c r="F9" s="24">
        <f>'2'!F27/'2'!F5</f>
        <v>-3.4435319460098465E-2</v>
      </c>
      <c r="G9" s="24">
        <f>'2'!G27/'2'!G5</f>
        <v>-1.887816025094298E-2</v>
      </c>
    </row>
    <row r="10" spans="1:7" x14ac:dyDescent="0.25">
      <c r="A10" t="s">
        <v>49</v>
      </c>
      <c r="B10" s="24">
        <f>'2'!B13/'2'!B5</f>
        <v>9.9454720166269592E-2</v>
      </c>
      <c r="C10" s="24">
        <f>'2'!C13/'2'!C5</f>
        <v>8.8595298114764229E-2</v>
      </c>
      <c r="D10" s="24">
        <f>'2'!D13/'2'!D5</f>
        <v>7.0382335813425678E-2</v>
      </c>
      <c r="E10" s="24">
        <f>'2'!E13/'2'!E5</f>
        <v>7.6447290154427305E-2</v>
      </c>
      <c r="F10" s="24">
        <f>'2'!F13/'2'!F5</f>
        <v>9.3477783343186613E-2</v>
      </c>
      <c r="G10" s="24">
        <f>'2'!G13/'2'!G5</f>
        <v>0.12272245093803939</v>
      </c>
    </row>
    <row r="11" spans="1:7" x14ac:dyDescent="0.25">
      <c r="A11" t="s">
        <v>82</v>
      </c>
      <c r="B11" s="24">
        <f>'2'!B27/('1'!B34+'1'!B21+'1'!B22)</f>
        <v>5.1544030096075961E-3</v>
      </c>
      <c r="C11" s="24">
        <f>'2'!C27/('1'!C34+'1'!C21+'1'!C22)</f>
        <v>-1.5340706684996562E-2</v>
      </c>
      <c r="D11" s="24">
        <f>'2'!D27/('1'!D34+'1'!D21+'1'!D22)</f>
        <v>-4.6386493874613792E-2</v>
      </c>
      <c r="E11" s="24">
        <f>'2'!E27/('1'!E34+'1'!E21+'1'!E22)</f>
        <v>-8.6037697944581146E-3</v>
      </c>
      <c r="F11" s="24">
        <f>'2'!F27/('1'!F34+'1'!F21+'1'!F22)</f>
        <v>-2.7471518681198924E-2</v>
      </c>
      <c r="G11" s="24">
        <f>'2'!G27/('1'!G34+'1'!G21+'1'!G22)</f>
        <v>-1.1587711668964043E-2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2020-04-12T16:18:55Z</dcterms:modified>
</cp:coreProperties>
</file>