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A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3" l="1"/>
  <c r="I30" i="3" l="1"/>
  <c r="I25" i="3"/>
  <c r="I17" i="3"/>
  <c r="I6" i="3"/>
  <c r="I35" i="2"/>
  <c r="I30" i="2"/>
  <c r="I26" i="2" s="1"/>
  <c r="I13" i="2"/>
  <c r="I6" i="2"/>
  <c r="I35" i="1"/>
  <c r="I27" i="1"/>
  <c r="I24" i="1" s="1"/>
  <c r="I16" i="1"/>
  <c r="I13" i="1"/>
  <c r="I9" i="1"/>
  <c r="I6" i="1"/>
  <c r="G12" i="4" l="1"/>
  <c r="I5" i="1"/>
  <c r="I5" i="3"/>
  <c r="I36" i="3" s="1"/>
  <c r="G5" i="4"/>
  <c r="I5" i="2"/>
  <c r="I25" i="2" s="1"/>
  <c r="I43" i="1"/>
  <c r="I23" i="1"/>
  <c r="I34" i="2" l="1"/>
  <c r="I38" i="2" s="1"/>
  <c r="G7" i="4" s="1"/>
  <c r="G6" i="4"/>
  <c r="I40" i="3"/>
  <c r="I39" i="2"/>
  <c r="G8" i="4"/>
  <c r="C43" i="1"/>
  <c r="D43" i="1"/>
  <c r="E43" i="1"/>
  <c r="F43" i="1"/>
  <c r="G43" i="1"/>
  <c r="H43" i="1"/>
  <c r="C39" i="3"/>
  <c r="D39" i="3"/>
  <c r="E39" i="3"/>
  <c r="F39" i="3"/>
  <c r="G39" i="3"/>
  <c r="H39" i="3"/>
  <c r="B39" i="3"/>
  <c r="C30" i="3"/>
  <c r="D30" i="3"/>
  <c r="E30" i="3"/>
  <c r="F30" i="3"/>
  <c r="G30" i="3"/>
  <c r="H30" i="3"/>
  <c r="B30" i="3"/>
  <c r="C25" i="3"/>
  <c r="D25" i="3"/>
  <c r="E25" i="3"/>
  <c r="F25" i="3"/>
  <c r="G25" i="3"/>
  <c r="H25" i="3"/>
  <c r="B25" i="3"/>
  <c r="C17" i="3"/>
  <c r="D17" i="3"/>
  <c r="E17" i="3"/>
  <c r="F17" i="3"/>
  <c r="G17" i="3"/>
  <c r="H17" i="3"/>
  <c r="B17" i="3"/>
  <c r="D6" i="3"/>
  <c r="E6" i="3"/>
  <c r="F6" i="3"/>
  <c r="G6" i="3"/>
  <c r="H6" i="3"/>
  <c r="C6" i="3"/>
  <c r="C5" i="3" s="1"/>
  <c r="C40" i="3" s="1"/>
  <c r="B6" i="3"/>
  <c r="C35" i="2"/>
  <c r="D35" i="2"/>
  <c r="E35" i="2"/>
  <c r="F35" i="2"/>
  <c r="G35" i="2"/>
  <c r="H35" i="2"/>
  <c r="B35" i="2"/>
  <c r="C30" i="2"/>
  <c r="C26" i="2" s="1"/>
  <c r="D30" i="2"/>
  <c r="D26" i="2" s="1"/>
  <c r="E30" i="2"/>
  <c r="E26" i="2" s="1"/>
  <c r="F30" i="2"/>
  <c r="F26" i="2" s="1"/>
  <c r="G30" i="2"/>
  <c r="G26" i="2" s="1"/>
  <c r="H30" i="2"/>
  <c r="H26" i="2" s="1"/>
  <c r="B30" i="2"/>
  <c r="B26" i="2" s="1"/>
  <c r="C13" i="2"/>
  <c r="D13" i="2"/>
  <c r="E13" i="2"/>
  <c r="F13" i="2"/>
  <c r="G13" i="2"/>
  <c r="H13" i="2"/>
  <c r="B13" i="2"/>
  <c r="D6" i="2"/>
  <c r="E6" i="2"/>
  <c r="E5" i="2" s="1"/>
  <c r="F6" i="2"/>
  <c r="F5" i="2" s="1"/>
  <c r="G6" i="2"/>
  <c r="G5" i="2" s="1"/>
  <c r="H6" i="2"/>
  <c r="C6" i="2"/>
  <c r="B6" i="2"/>
  <c r="B35" i="1"/>
  <c r="B27" i="1"/>
  <c r="B24" i="1" s="1"/>
  <c r="C27" i="1"/>
  <c r="C24" i="1" s="1"/>
  <c r="C23" i="1" s="1"/>
  <c r="D27" i="1"/>
  <c r="E27" i="1"/>
  <c r="F27" i="1"/>
  <c r="G27" i="1"/>
  <c r="H27" i="1"/>
  <c r="C16" i="1"/>
  <c r="D16" i="1"/>
  <c r="E16" i="1"/>
  <c r="F16" i="1"/>
  <c r="G16" i="1"/>
  <c r="H16" i="1"/>
  <c r="B16" i="1"/>
  <c r="C13" i="1"/>
  <c r="D13" i="1"/>
  <c r="E13" i="1"/>
  <c r="F13" i="1"/>
  <c r="G13" i="1"/>
  <c r="H13" i="1"/>
  <c r="B13" i="1"/>
  <c r="C9" i="1"/>
  <c r="D9" i="1"/>
  <c r="E9" i="1"/>
  <c r="F9" i="1"/>
  <c r="G9" i="1"/>
  <c r="H9" i="1"/>
  <c r="B9" i="1"/>
  <c r="C6" i="1"/>
  <c r="D6" i="1"/>
  <c r="E6" i="1"/>
  <c r="F6" i="1"/>
  <c r="G6" i="1"/>
  <c r="H6" i="1"/>
  <c r="B6" i="1"/>
  <c r="E25" i="2" l="1"/>
  <c r="E34" i="2"/>
  <c r="C6" i="4"/>
  <c r="G9" i="4"/>
  <c r="E5" i="1"/>
  <c r="D5" i="1"/>
  <c r="C5" i="1"/>
  <c r="B5" i="1"/>
  <c r="H5" i="1"/>
  <c r="G5" i="1"/>
  <c r="F5" i="1"/>
  <c r="B23" i="1"/>
  <c r="D5" i="3"/>
  <c r="D40" i="3" s="1"/>
  <c r="H5" i="3"/>
  <c r="H40" i="3" s="1"/>
  <c r="F5" i="3"/>
  <c r="F40" i="3" s="1"/>
  <c r="G5" i="3"/>
  <c r="G40" i="3" s="1"/>
  <c r="B5" i="3"/>
  <c r="B40" i="3" s="1"/>
  <c r="E5" i="3"/>
  <c r="E40" i="3" s="1"/>
  <c r="F25" i="2"/>
  <c r="G25" i="2"/>
  <c r="F5" i="4"/>
  <c r="H5" i="2"/>
  <c r="H25" i="2" s="1"/>
  <c r="B5" i="4"/>
  <c r="D5" i="2"/>
  <c r="D25" i="2" s="1"/>
  <c r="B5" i="2"/>
  <c r="B25" i="2" s="1"/>
  <c r="B34" i="2" s="1"/>
  <c r="B38" i="2" s="1"/>
  <c r="B39" i="2" s="1"/>
  <c r="C5" i="2"/>
  <c r="C25" i="2" s="1"/>
  <c r="C34" i="2" s="1"/>
  <c r="C38" i="2" s="1"/>
  <c r="C39" i="2" s="1"/>
  <c r="D5" i="4"/>
  <c r="C5" i="4"/>
  <c r="E5" i="4"/>
  <c r="F24" i="1"/>
  <c r="F23" i="1" s="1"/>
  <c r="D12" i="4"/>
  <c r="E24" i="1"/>
  <c r="E23" i="1" s="1"/>
  <c r="C12" i="4"/>
  <c r="H24" i="1"/>
  <c r="H23" i="1" s="1"/>
  <c r="F12" i="4"/>
  <c r="D24" i="1"/>
  <c r="D23" i="1" s="1"/>
  <c r="B12" i="4"/>
  <c r="G24" i="1"/>
  <c r="G23" i="1" s="1"/>
  <c r="E12" i="4"/>
  <c r="B43" i="1"/>
  <c r="F34" i="2" l="1"/>
  <c r="F38" i="2" s="1"/>
  <c r="D6" i="4"/>
  <c r="H34" i="2"/>
  <c r="H38" i="2" s="1"/>
  <c r="F7" i="4" s="1"/>
  <c r="F6" i="4"/>
  <c r="D34" i="2"/>
  <c r="D38" i="2" s="1"/>
  <c r="B7" i="4" s="1"/>
  <c r="B6" i="4"/>
  <c r="G34" i="2"/>
  <c r="G38" i="2" s="1"/>
  <c r="E6" i="4"/>
  <c r="B8" i="4"/>
  <c r="D39" i="2"/>
  <c r="E38" i="2"/>
  <c r="F39" i="2" l="1"/>
  <c r="D7" i="4"/>
  <c r="G39" i="2"/>
  <c r="E7" i="4"/>
  <c r="E39" i="2"/>
  <c r="C7" i="4"/>
  <c r="B9" i="4"/>
  <c r="F9" i="4"/>
  <c r="H39" i="2"/>
  <c r="F8" i="4"/>
  <c r="C9" i="4"/>
  <c r="C8" i="4"/>
  <c r="E9" i="4"/>
  <c r="E8" i="4"/>
  <c r="D9" i="4"/>
  <c r="D8" i="4"/>
</calcChain>
</file>

<file path=xl/sharedStrings.xml><?xml version="1.0" encoding="utf-8"?>
<sst xmlns="http://schemas.openxmlformats.org/spreadsheetml/2006/main" count="130" uniqueCount="123">
  <si>
    <t>Cash</t>
  </si>
  <si>
    <t>In hand (including foreign currencies)</t>
  </si>
  <si>
    <t>Balance with Bangladesh Bank and its agent banks (including foreign currencies)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</si>
  <si>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</si>
  <si>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</si>
  <si>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</si>
  <si>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</si>
  <si>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</si>
  <si>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</si>
  <si>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Loans, cash credit, overdrafts etc./investments</t>
  </si>
  <si>
    <t>Bills purchased and discounted</t>
  </si>
  <si>
    <t>Liabilities</t>
  </si>
  <si>
    <t>Current/Al-wadeeah current accounts and other accounts</t>
  </si>
  <si>
    <t>Bills payable</t>
  </si>
  <si>
    <t>Savings bank/Mudaraba savings bank deposits</t>
  </si>
  <si>
    <t>Fixed deposits/Mudaraba fixed deposits</t>
  </si>
  <si>
    <t>Bearer certificates of deposit</t>
  </si>
  <si>
    <t>Other deposits</t>
  </si>
  <si>
    <t>Paid up capital</t>
  </si>
  <si>
    <t>Statutory reserve</t>
  </si>
  <si>
    <t>Revaluation reserve</t>
  </si>
  <si>
    <t>Other reserve</t>
  </si>
  <si>
    <t>Foreign currency translation reserve</t>
  </si>
  <si>
    <t>Retained earnings</t>
  </si>
  <si>
    <t>Non-controlling interest</t>
  </si>
  <si>
    <t xml:space="preserve">As at 31 December </t>
  </si>
  <si>
    <t>As at 31 December</t>
  </si>
  <si>
    <t>Interest income/profit on investments</t>
  </si>
  <si>
    <t>Interest paid/profit shared on deposits and borrowings etc.</t>
  </si>
  <si>
    <t>Net interest income/net profit on investments</t>
  </si>
  <si>
    <t>Investment income</t>
  </si>
  <si>
    <t>Commission, exchange and brokerage</t>
  </si>
  <si>
    <t>Other operating income</t>
  </si>
  <si>
    <t>Salaries and allowances</t>
  </si>
  <si>
    <t>Rent, taxes, insurance, electricity etc.</t>
  </si>
  <si>
    <t>Legal expenses</t>
  </si>
  <si>
    <t>Postage, stamp, telecommunication etc.</t>
  </si>
  <si>
    <t>Stationery, printing, advertisements etc.</t>
  </si>
  <si>
    <t>Managing Director’s salary and fees</t>
  </si>
  <si>
    <t>Directors’ fees and expenses</t>
  </si>
  <si>
    <t>Auditors’ fees</t>
  </si>
  <si>
    <t>Charges on loan losses</t>
  </si>
  <si>
    <t>Depreciation and repair of bank’s assets</t>
  </si>
  <si>
    <t>Other expenses</t>
  </si>
  <si>
    <t>Provision for loans and advances/investments</t>
  </si>
  <si>
    <t>General provision</t>
  </si>
  <si>
    <t>Specific provision</t>
  </si>
  <si>
    <t>Provision for off-balance sheet items</t>
  </si>
  <si>
    <t>Provision for diminution in value of investments</t>
  </si>
  <si>
    <t>Other provisions</t>
  </si>
  <si>
    <t>Current</t>
  </si>
  <si>
    <t>Deferred</t>
  </si>
  <si>
    <t>Earnings per share (par value Taka 10)</t>
  </si>
  <si>
    <t>Interest receipts in cash</t>
  </si>
  <si>
    <t>Interest payments</t>
  </si>
  <si>
    <t>Dividend receipts</t>
  </si>
  <si>
    <t>Fees and commission receipts in cash</t>
  </si>
  <si>
    <t>Recoveries on Loans previously written-off</t>
  </si>
  <si>
    <t>Cash payments to employees</t>
  </si>
  <si>
    <t>Cash payments to suppliers</t>
  </si>
  <si>
    <t>Income taxes paid</t>
  </si>
  <si>
    <t>Receipts from other operating activities</t>
  </si>
  <si>
    <t>Payments for other operating activities</t>
  </si>
  <si>
    <t>Increase / (decrease) in operating assets and liabilities</t>
  </si>
  <si>
    <t>Sale of trading securities</t>
  </si>
  <si>
    <t>Purchase of trading securities</t>
  </si>
  <si>
    <t>Loans &amp; advances to customers</t>
  </si>
  <si>
    <t>Other Assets</t>
  </si>
  <si>
    <t>Deposits from other banks</t>
  </si>
  <si>
    <t>Deposits from customers</t>
  </si>
  <si>
    <t>Other Liabilities</t>
  </si>
  <si>
    <t>Proceeds from sale of securities</t>
  </si>
  <si>
    <t>Payments for purchase of securities</t>
  </si>
  <si>
    <t>Purchase of fixed assets</t>
  </si>
  <si>
    <t>Sale of fixed assets</t>
  </si>
  <si>
    <t>Dividends paid</t>
  </si>
  <si>
    <t>Receipts from issue of loan capital &amp; debt security</t>
  </si>
  <si>
    <t>Payments for redemption of loan capital &amp; debt security</t>
  </si>
  <si>
    <t>Payment against lease obligation</t>
  </si>
  <si>
    <t>Receipts from issue of ordinary shares</t>
  </si>
  <si>
    <t>Ratio</t>
  </si>
  <si>
    <t>Operating Margin</t>
  </si>
  <si>
    <t>Net Margin</t>
  </si>
  <si>
    <t>Capital to Risk Weighted Assets Ratio</t>
  </si>
  <si>
    <t>Operating Income</t>
  </si>
  <si>
    <t>Operating Expenses</t>
  </si>
  <si>
    <t>Net assets value per share</t>
  </si>
  <si>
    <t>Shares to calculate NAVPS</t>
  </si>
  <si>
    <t>Shares to Calculate EPS</t>
  </si>
  <si>
    <t>Net Operating Cash Flow Per Share</t>
  </si>
  <si>
    <t>Shares to Calculate NOCFPS</t>
  </si>
  <si>
    <t>Property and Assets</t>
  </si>
  <si>
    <t>Balance with Other Banks and Financial Institutions</t>
  </si>
  <si>
    <t>Loans and Advances/Investments</t>
  </si>
  <si>
    <t>Fixed Assets including Premises, Furniture and Fixtures</t>
  </si>
  <si>
    <t>Non-Banking Assets</t>
  </si>
  <si>
    <t>Liabilities and Capital</t>
  </si>
  <si>
    <t>Borrowings from Other Banks, Financial Institutions and Agents</t>
  </si>
  <si>
    <t>Convertible subordinate bonds</t>
  </si>
  <si>
    <t>Deposits and Other Accounts</t>
  </si>
  <si>
    <t>Shareholders’ Equity</t>
  </si>
  <si>
    <t>Operating profit</t>
  </si>
  <si>
    <t>Total Provisions</t>
  </si>
  <si>
    <t>Profit Before Taxation</t>
  </si>
  <si>
    <t>Provision for Taxation</t>
  </si>
  <si>
    <t>Net Profit</t>
  </si>
  <si>
    <t>Net Cash Flows - Operating Activities</t>
  </si>
  <si>
    <t>Operating profit before changes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</si>
  <si>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</si>
  <si>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</si>
  <si>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</si>
  <si>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</si>
  <si>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Effects of exchange rate changes on cash and cash equivalents</t>
  </si>
  <si>
    <t>Cash and Cash Equivalents at End of Period</t>
  </si>
  <si>
    <t>Southeast Bank Limited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</si>
  <si>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</si>
  <si>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</si>
  <si>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</si>
  <si>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</si>
  <si>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</si>
  <si>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Balance Sheet</t>
  </si>
  <si>
    <t>Income Statement</t>
  </si>
  <si>
    <t xml:space="preserve">Cash Flow Statement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</si>
</sst>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10" fontId="0" fillId="0" borderId="0" xfId="2" applyNumberFormat="1" applyFont="1"/>
    <xf numFmtId="10" fontId="0" fillId="0" borderId="0" xfId="0" applyNumberFormat="1"/>
    <xf numFmtId="164" fontId="1" fillId="0" borderId="0" xfId="1" applyNumberFormat="1" applyFont="1"/>
    <xf numFmtId="0" fontId="0" fillId="2" borderId="0" xfId="0" applyFill="1"/>
    <xf numFmtId="0" fontId="1" fillId="0" borderId="1" xfId="0" applyFont="1" applyBorder="1" applyAlignment="1">
      <alignment horizontal="left"/>
    </xf>
    <xf numFmtId="0" fontId="4" fillId="0" borderId="0" xfId="0" applyFont="1" applyBorder="1"/>
    <xf numFmtId="0" fontId="1" fillId="0" borderId="1" xfId="0" applyFont="1" applyBorder="1"/>
    <xf numFmtId="0" fontId="4" fillId="0" borderId="0" xfId="0" applyFont="1"/>
    <xf numFmtId="0" fontId="1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pane xSplit="1" ySplit="4" topLeftCell="B35" activePane="bottomRight" state="frozen"/>
      <selection pane="topRight" activeCell="B1" sqref="B1"/>
      <selection pane="bottomLeft" activeCell="A6" sqref="A6"/>
      <selection pane="bottomRight" activeCell="A2" sqref="A2"/>
    </sheetView>
  </sheetViews>
  <sheetFormatPr defaultRowHeight="15" x14ac:dyDescent="0.25"/>
  <cols>
    <col min="1" max="1" width="57.28515625" bestFit="1" customWidth="1"/>
    <col min="2" max="2" width="15.28515625" style="5" bestFit="1" customWidth="1"/>
    <col min="3" max="8" width="15.28515625" bestFit="1" customWidth="1"/>
    <col min="9" max="9" width="16.85546875" bestFit="1" customWidth="1"/>
    <col min="10" max="10" width="12" bestFit="1" customWidth="1"/>
  </cols>
  <sheetData>
    <row r="1" spans="1:9" x14ac:dyDescent="0.25">
      <c r="A1" s="2" t="s">
        <v>114</v>
      </c>
      <c r="B1"/>
    </row>
    <row r="2" spans="1:9" x14ac:dyDescent="0.25">
      <c r="A2" s="2" t="s">
        <v>120</v>
      </c>
      <c r="B2"/>
    </row>
    <row r="3" spans="1:9" x14ac:dyDescent="0.25">
      <c r="A3" t="s">
        <v>26</v>
      </c>
      <c r="B3"/>
    </row>
    <row r="4" spans="1:9" x14ac:dyDescent="0.25">
      <c r="B4" s="12">
        <v>2011</v>
      </c>
      <c r="C4" s="12">
        <v>2012</v>
      </c>
      <c r="D4" s="12">
        <v>2013</v>
      </c>
      <c r="E4" s="12">
        <v>2014</v>
      </c>
      <c r="F4" s="12">
        <v>2015</v>
      </c>
      <c r="G4" s="12">
        <v>2016</v>
      </c>
      <c r="H4" s="12">
        <v>2017</v>
      </c>
      <c r="I4">
        <v>2018</v>
      </c>
    </row>
    <row r="5" spans="1:9" x14ac:dyDescent="0.25">
      <c r="A5" s="13" t="s">
        <v>91</v>
      </c>
      <c r="B5" s="4">
        <f t="shared" ref="B5:I5" si="0">B21+B20+B19+B16+B13+B12+B9+B6</f>
        <v>158078590323</v>
      </c>
      <c r="C5" s="4">
        <f t="shared" si="0"/>
        <v>191276303288</v>
      </c>
      <c r="D5" s="4">
        <f t="shared" si="0"/>
        <v>220930854776</v>
      </c>
      <c r="E5" s="4">
        <f t="shared" si="0"/>
        <v>236608400499</v>
      </c>
      <c r="F5" s="4">
        <f t="shared" si="0"/>
        <v>260718030453</v>
      </c>
      <c r="G5" s="4">
        <f t="shared" si="0"/>
        <v>291798010079</v>
      </c>
      <c r="H5" s="4">
        <f t="shared" si="0"/>
        <v>339288054190</v>
      </c>
      <c r="I5" s="4">
        <f t="shared" si="0"/>
        <v>381575678880</v>
      </c>
    </row>
    <row r="6" spans="1:9" x14ac:dyDescent="0.25">
      <c r="A6" s="14" t="s">
        <v>0</v>
      </c>
      <c r="B6" s="4">
        <f t="shared" ref="B6:I6" si="1">SUM(B7:B8)</f>
        <v>9031963991</v>
      </c>
      <c r="C6" s="4">
        <f t="shared" si="1"/>
        <v>10834769906</v>
      </c>
      <c r="D6" s="4">
        <f t="shared" si="1"/>
        <v>12758058379</v>
      </c>
      <c r="E6" s="4">
        <f t="shared" si="1"/>
        <v>15457474378</v>
      </c>
      <c r="F6" s="4">
        <f t="shared" si="1"/>
        <v>15996990468</v>
      </c>
      <c r="G6" s="4">
        <f t="shared" si="1"/>
        <v>17835448068</v>
      </c>
      <c r="H6" s="4">
        <f t="shared" si="1"/>
        <v>20979136329</v>
      </c>
      <c r="I6" s="4">
        <f t="shared" si="1"/>
        <v>21515427671</v>
      </c>
    </row>
    <row r="7" spans="1:9" x14ac:dyDescent="0.25">
      <c r="A7" t="s">
        <v>1</v>
      </c>
      <c r="B7" s="3">
        <v>1028273845</v>
      </c>
      <c r="C7" s="3">
        <v>1402347789</v>
      </c>
      <c r="D7" s="3">
        <v>1802673124</v>
      </c>
      <c r="E7" s="3">
        <v>1598090832</v>
      </c>
      <c r="F7" s="3">
        <v>1903292780</v>
      </c>
      <c r="G7" s="3">
        <v>2432620307</v>
      </c>
      <c r="H7" s="3">
        <v>3010982975</v>
      </c>
      <c r="I7" s="3">
        <v>3598852097</v>
      </c>
    </row>
    <row r="8" spans="1:9" ht="30" x14ac:dyDescent="0.25">
      <c r="A8" s="1" t="s">
        <v>2</v>
      </c>
      <c r="B8" s="3">
        <v>8003690146</v>
      </c>
      <c r="C8" s="3">
        <v>9432422117</v>
      </c>
      <c r="D8" s="3">
        <v>10955385255</v>
      </c>
      <c r="E8" s="3">
        <v>13859383546</v>
      </c>
      <c r="F8" s="3">
        <v>14093697688</v>
      </c>
      <c r="G8" s="3">
        <v>15402827761</v>
      </c>
      <c r="H8" s="3">
        <v>17968153354</v>
      </c>
      <c r="I8" s="3">
        <v>17916575574</v>
      </c>
    </row>
    <row r="9" spans="1:9" x14ac:dyDescent="0.25">
      <c r="A9" s="16" t="s">
        <v>92</v>
      </c>
      <c r="B9" s="4">
        <f t="shared" ref="B9:I9" si="2">SUM(B10:B11)</f>
        <v>1703251899</v>
      </c>
      <c r="C9" s="4">
        <f t="shared" si="2"/>
        <v>3292317254</v>
      </c>
      <c r="D9" s="4">
        <f t="shared" si="2"/>
        <v>3402055066</v>
      </c>
      <c r="E9" s="4">
        <f t="shared" si="2"/>
        <v>5766255893</v>
      </c>
      <c r="F9" s="4">
        <f t="shared" si="2"/>
        <v>3391323065</v>
      </c>
      <c r="G9" s="4">
        <f t="shared" si="2"/>
        <v>4045221414</v>
      </c>
      <c r="H9" s="4">
        <f t="shared" si="2"/>
        <v>4279607754</v>
      </c>
      <c r="I9" s="4">
        <f t="shared" si="2"/>
        <v>6434434039</v>
      </c>
    </row>
    <row r="10" spans="1:9" x14ac:dyDescent="0.25">
      <c r="A10" t="s">
        <v>3</v>
      </c>
      <c r="B10" s="3">
        <v>1343326545</v>
      </c>
      <c r="C10" s="3">
        <v>2517874755</v>
      </c>
      <c r="D10" s="3">
        <v>2706540365</v>
      </c>
      <c r="E10" s="3">
        <v>4283513456</v>
      </c>
      <c r="F10" s="3">
        <v>2187972750</v>
      </c>
      <c r="G10" s="3">
        <v>2860092475</v>
      </c>
      <c r="H10" s="3">
        <v>3196881943</v>
      </c>
      <c r="I10" s="3">
        <v>3984794486</v>
      </c>
    </row>
    <row r="11" spans="1:9" x14ac:dyDescent="0.25">
      <c r="A11" t="s">
        <v>4</v>
      </c>
      <c r="B11" s="3">
        <v>359925354</v>
      </c>
      <c r="C11" s="3">
        <v>774442499</v>
      </c>
      <c r="D11" s="3">
        <v>695514701</v>
      </c>
      <c r="E11" s="3">
        <v>1482742437</v>
      </c>
      <c r="F11" s="3">
        <v>1203350315</v>
      </c>
      <c r="G11" s="3">
        <v>1185128939</v>
      </c>
      <c r="H11" s="3">
        <v>1082725811</v>
      </c>
      <c r="I11" s="3">
        <v>2449639553</v>
      </c>
    </row>
    <row r="12" spans="1:9" x14ac:dyDescent="0.25">
      <c r="A12" s="16" t="s">
        <v>5</v>
      </c>
      <c r="B12" s="3">
        <v>427723500</v>
      </c>
      <c r="C12" s="3">
        <v>969100000</v>
      </c>
      <c r="D12" s="3">
        <v>1008900000</v>
      </c>
      <c r="E12" s="3">
        <v>548300000</v>
      </c>
      <c r="F12" s="3">
        <v>923451500</v>
      </c>
      <c r="G12" s="3">
        <v>4271344100</v>
      </c>
      <c r="H12" s="3">
        <v>3643950000</v>
      </c>
      <c r="I12" s="3">
        <v>6897100000</v>
      </c>
    </row>
    <row r="13" spans="1:9" x14ac:dyDescent="0.25">
      <c r="A13" s="16" t="s">
        <v>6</v>
      </c>
      <c r="B13" s="4">
        <f t="shared" ref="B13:I13" si="3">SUM(B14:B15)</f>
        <v>29846603442</v>
      </c>
      <c r="C13" s="4">
        <f t="shared" si="3"/>
        <v>39011284345</v>
      </c>
      <c r="D13" s="4">
        <f t="shared" si="3"/>
        <v>57589063444</v>
      </c>
      <c r="E13" s="4">
        <f t="shared" si="3"/>
        <v>56378593284</v>
      </c>
      <c r="F13" s="4">
        <f t="shared" si="3"/>
        <v>58829266201</v>
      </c>
      <c r="G13" s="4">
        <f t="shared" si="3"/>
        <v>61731634460</v>
      </c>
      <c r="H13" s="4">
        <f t="shared" si="3"/>
        <v>62911044472</v>
      </c>
      <c r="I13" s="4">
        <f t="shared" si="3"/>
        <v>65609552433</v>
      </c>
    </row>
    <row r="14" spans="1:9" x14ac:dyDescent="0.25">
      <c r="A14" t="s">
        <v>7</v>
      </c>
      <c r="B14" s="3">
        <v>26387644508</v>
      </c>
      <c r="C14" s="3">
        <v>34077314732</v>
      </c>
      <c r="D14" s="3">
        <v>50860905762</v>
      </c>
      <c r="E14" s="3">
        <v>50185301263</v>
      </c>
      <c r="F14" s="3">
        <v>52620785540</v>
      </c>
      <c r="G14" s="3">
        <v>54299803894</v>
      </c>
      <c r="H14" s="3">
        <v>50204799973</v>
      </c>
      <c r="I14" s="3">
        <v>50963038896</v>
      </c>
    </row>
    <row r="15" spans="1:9" x14ac:dyDescent="0.25">
      <c r="A15" t="s">
        <v>8</v>
      </c>
      <c r="B15" s="3">
        <v>3458958934</v>
      </c>
      <c r="C15" s="3">
        <v>4933969613</v>
      </c>
      <c r="D15" s="3">
        <v>6728157682</v>
      </c>
      <c r="E15" s="3">
        <v>6193292021</v>
      </c>
      <c r="F15" s="3">
        <v>6208480661</v>
      </c>
      <c r="G15" s="3">
        <v>7431830566</v>
      </c>
      <c r="H15" s="3">
        <v>12706244499</v>
      </c>
      <c r="I15" s="3">
        <v>14646513537</v>
      </c>
    </row>
    <row r="16" spans="1:9" x14ac:dyDescent="0.25">
      <c r="A16" s="16" t="s">
        <v>93</v>
      </c>
      <c r="B16" s="4">
        <f t="shared" ref="B16:I16" si="4">SUM(B17:B18)</f>
        <v>107288556513</v>
      </c>
      <c r="C16" s="4">
        <f t="shared" si="4"/>
        <v>126968968682</v>
      </c>
      <c r="D16" s="4">
        <f t="shared" si="4"/>
        <v>134863823924</v>
      </c>
      <c r="E16" s="4">
        <f t="shared" si="4"/>
        <v>147070806209</v>
      </c>
      <c r="F16" s="4">
        <f t="shared" si="4"/>
        <v>168878458545</v>
      </c>
      <c r="G16" s="4">
        <f t="shared" si="4"/>
        <v>191865589237</v>
      </c>
      <c r="H16" s="4">
        <f t="shared" si="4"/>
        <v>234316716329</v>
      </c>
      <c r="I16" s="4">
        <f t="shared" si="4"/>
        <v>267671627805</v>
      </c>
    </row>
    <row r="17" spans="1:9" x14ac:dyDescent="0.25">
      <c r="A17" t="s">
        <v>9</v>
      </c>
      <c r="B17" s="3">
        <v>102663932795</v>
      </c>
      <c r="C17" s="3">
        <v>121239442809</v>
      </c>
      <c r="D17" s="3">
        <v>129184622142</v>
      </c>
      <c r="E17" s="3">
        <v>141778213208</v>
      </c>
      <c r="F17" s="3">
        <v>161556322321</v>
      </c>
      <c r="G17" s="3">
        <v>182661818983</v>
      </c>
      <c r="H17" s="3">
        <v>223657502019</v>
      </c>
      <c r="I17" s="3">
        <v>255400659122</v>
      </c>
    </row>
    <row r="18" spans="1:9" x14ac:dyDescent="0.25">
      <c r="A18" t="s">
        <v>10</v>
      </c>
      <c r="B18" s="3">
        <v>4624623718</v>
      </c>
      <c r="C18" s="3">
        <v>5729525873</v>
      </c>
      <c r="D18" s="3">
        <v>5679201782</v>
      </c>
      <c r="E18" s="3">
        <v>5292593001</v>
      </c>
      <c r="F18" s="3">
        <v>7322136224</v>
      </c>
      <c r="G18" s="3">
        <v>9203770254</v>
      </c>
      <c r="H18" s="3">
        <v>10659214310</v>
      </c>
      <c r="I18" s="3">
        <v>12270968683</v>
      </c>
    </row>
    <row r="19" spans="1:9" s="2" customFormat="1" x14ac:dyDescent="0.25">
      <c r="A19" s="14" t="s">
        <v>94</v>
      </c>
      <c r="B19" s="4">
        <v>7373113102</v>
      </c>
      <c r="C19" s="4">
        <v>7677509500</v>
      </c>
      <c r="D19" s="4">
        <v>7795649125</v>
      </c>
      <c r="E19" s="4">
        <v>7912999072</v>
      </c>
      <c r="F19" s="4">
        <v>7885226411</v>
      </c>
      <c r="G19" s="4">
        <v>8947162556</v>
      </c>
      <c r="H19" s="4">
        <v>9321796126</v>
      </c>
      <c r="I19" s="4">
        <v>9337295160</v>
      </c>
    </row>
    <row r="20" spans="1:9" s="2" customFormat="1" x14ac:dyDescent="0.25">
      <c r="A20" s="14" t="s">
        <v>67</v>
      </c>
      <c r="B20" s="4">
        <v>2407377876</v>
      </c>
      <c r="C20" s="4">
        <v>2522353601</v>
      </c>
      <c r="D20" s="4">
        <v>3513304838</v>
      </c>
      <c r="E20" s="4">
        <v>3473971663</v>
      </c>
      <c r="F20" s="4">
        <v>4813314263</v>
      </c>
      <c r="G20" s="4">
        <v>3101610244</v>
      </c>
      <c r="H20" s="4">
        <v>3835803180</v>
      </c>
      <c r="I20" s="4">
        <v>4110241772</v>
      </c>
    </row>
    <row r="21" spans="1:9" s="2" customFormat="1" x14ac:dyDescent="0.25">
      <c r="A21" s="14" t="s">
        <v>95</v>
      </c>
      <c r="B21" s="4"/>
      <c r="C21" s="4"/>
      <c r="D21" s="4"/>
      <c r="E21" s="4"/>
      <c r="F21" s="4"/>
      <c r="G21" s="4"/>
      <c r="H21" s="4"/>
    </row>
    <row r="22" spans="1:9" x14ac:dyDescent="0.25">
      <c r="B22" s="3"/>
      <c r="C22" s="3"/>
      <c r="D22" s="3"/>
      <c r="E22" s="3"/>
      <c r="F22" s="3"/>
      <c r="G22" s="3"/>
      <c r="H22" s="3"/>
    </row>
    <row r="23" spans="1:9" x14ac:dyDescent="0.25">
      <c r="A23" s="13" t="s">
        <v>96</v>
      </c>
      <c r="B23" s="4">
        <f t="shared" ref="B23:I23" si="5">B24+B35+B42</f>
        <v>158078590263</v>
      </c>
      <c r="C23" s="4">
        <f t="shared" si="5"/>
        <v>191276303288</v>
      </c>
      <c r="D23" s="4">
        <f t="shared" si="5"/>
        <v>220930854777</v>
      </c>
      <c r="E23" s="4">
        <f t="shared" si="5"/>
        <v>236608400499</v>
      </c>
      <c r="F23" s="4">
        <f t="shared" si="5"/>
        <v>260718030453</v>
      </c>
      <c r="G23" s="4">
        <f t="shared" si="5"/>
        <v>291798010079</v>
      </c>
      <c r="H23" s="4">
        <f t="shared" si="5"/>
        <v>339288054190</v>
      </c>
      <c r="I23" s="4">
        <f t="shared" si="5"/>
        <v>381575678880</v>
      </c>
    </row>
    <row r="24" spans="1:9" x14ac:dyDescent="0.25">
      <c r="A24" s="16" t="s">
        <v>11</v>
      </c>
      <c r="B24" s="4">
        <f t="shared" ref="B24:I24" si="6">B34+B27+B26+B25</f>
        <v>138694628316</v>
      </c>
      <c r="C24" s="4">
        <f t="shared" si="6"/>
        <v>171484421276</v>
      </c>
      <c r="D24" s="4">
        <f t="shared" si="6"/>
        <v>198991228266</v>
      </c>
      <c r="E24" s="4">
        <f t="shared" si="6"/>
        <v>212055005766</v>
      </c>
      <c r="F24" s="4">
        <f t="shared" si="6"/>
        <v>233501944791</v>
      </c>
      <c r="G24" s="4">
        <f t="shared" si="6"/>
        <v>265264448255</v>
      </c>
      <c r="H24" s="4">
        <f t="shared" si="6"/>
        <v>313454356626</v>
      </c>
      <c r="I24" s="4">
        <f t="shared" si="6"/>
        <v>353448950650</v>
      </c>
    </row>
    <row r="25" spans="1:9" x14ac:dyDescent="0.25">
      <c r="A25" s="16" t="s">
        <v>97</v>
      </c>
      <c r="B25" s="3">
        <v>3168412389</v>
      </c>
      <c r="C25" s="3">
        <v>6853946225</v>
      </c>
      <c r="D25" s="3">
        <v>7921435000</v>
      </c>
      <c r="E25" s="3">
        <v>4815918510</v>
      </c>
      <c r="F25" s="3">
        <v>4556919852</v>
      </c>
      <c r="G25" s="3">
        <v>7371635082</v>
      </c>
      <c r="H25" s="3">
        <v>10181648728</v>
      </c>
      <c r="I25" s="3">
        <v>11800000000</v>
      </c>
    </row>
    <row r="26" spans="1:9" x14ac:dyDescent="0.25">
      <c r="A26" s="16" t="s">
        <v>98</v>
      </c>
      <c r="B26" s="3"/>
      <c r="C26" s="3"/>
      <c r="D26" s="3"/>
      <c r="E26" s="3">
        <v>3000000000</v>
      </c>
      <c r="F26" s="3">
        <v>3000000000</v>
      </c>
      <c r="G26" s="3">
        <v>8000000000</v>
      </c>
      <c r="H26" s="3">
        <v>7400000000</v>
      </c>
      <c r="I26" s="3">
        <v>11211700343</v>
      </c>
    </row>
    <row r="27" spans="1:9" x14ac:dyDescent="0.25">
      <c r="A27" s="16" t="s">
        <v>99</v>
      </c>
      <c r="B27" s="4">
        <f t="shared" ref="B27:I27" si="7">SUM(B28:B33)</f>
        <v>127178215068</v>
      </c>
      <c r="C27" s="4">
        <f t="shared" si="7"/>
        <v>152901238558</v>
      </c>
      <c r="D27" s="4">
        <f t="shared" si="7"/>
        <v>177519464494</v>
      </c>
      <c r="E27" s="4">
        <f t="shared" si="7"/>
        <v>189472543702</v>
      </c>
      <c r="F27" s="4">
        <f t="shared" si="7"/>
        <v>210431093129</v>
      </c>
      <c r="G27" s="4">
        <f t="shared" si="7"/>
        <v>229973428850</v>
      </c>
      <c r="H27" s="4">
        <f t="shared" si="7"/>
        <v>269828075048</v>
      </c>
      <c r="I27" s="4">
        <f t="shared" si="7"/>
        <v>298334794587</v>
      </c>
    </row>
    <row r="28" spans="1:9" x14ac:dyDescent="0.25">
      <c r="A28" t="s">
        <v>12</v>
      </c>
      <c r="B28" s="3">
        <v>9306745906</v>
      </c>
      <c r="C28" s="3">
        <v>12201092884</v>
      </c>
      <c r="D28" s="3">
        <v>14212909584</v>
      </c>
      <c r="E28" s="3">
        <v>18935054107</v>
      </c>
      <c r="F28" s="3">
        <v>23179887835</v>
      </c>
      <c r="G28" s="3">
        <v>30285059627</v>
      </c>
      <c r="H28" s="3">
        <v>35511525367</v>
      </c>
      <c r="I28" s="3">
        <v>40472065762</v>
      </c>
    </row>
    <row r="29" spans="1:9" x14ac:dyDescent="0.25">
      <c r="A29" t="s">
        <v>13</v>
      </c>
      <c r="B29" s="3">
        <v>1524791771</v>
      </c>
      <c r="C29" s="3">
        <v>1755500842</v>
      </c>
      <c r="D29" s="3">
        <v>1914532727</v>
      </c>
      <c r="E29" s="3">
        <v>2701462407</v>
      </c>
      <c r="F29" s="3">
        <v>2127206788</v>
      </c>
      <c r="G29" s="3">
        <v>6548856941</v>
      </c>
      <c r="H29" s="3">
        <v>4933769345</v>
      </c>
      <c r="I29" s="3">
        <v>4494551361</v>
      </c>
    </row>
    <row r="30" spans="1:9" x14ac:dyDescent="0.25">
      <c r="A30" t="s">
        <v>14</v>
      </c>
      <c r="B30" s="3">
        <v>6657239957</v>
      </c>
      <c r="C30" s="3">
        <v>8515191081</v>
      </c>
      <c r="D30" s="3">
        <v>14118813852</v>
      </c>
      <c r="E30" s="3">
        <v>13531823040</v>
      </c>
      <c r="F30" s="3">
        <v>18419861332</v>
      </c>
      <c r="G30" s="3">
        <v>19700582409</v>
      </c>
      <c r="H30" s="3">
        <v>23896582534</v>
      </c>
      <c r="I30" s="3">
        <v>27259920347</v>
      </c>
    </row>
    <row r="31" spans="1:9" x14ac:dyDescent="0.25">
      <c r="A31" t="s">
        <v>15</v>
      </c>
      <c r="B31" s="3">
        <v>109689437434</v>
      </c>
      <c r="C31" s="3">
        <v>130429453751</v>
      </c>
      <c r="D31" s="3">
        <v>147273208331</v>
      </c>
      <c r="E31" s="3">
        <v>154304204148</v>
      </c>
      <c r="F31" s="3">
        <v>166704137174</v>
      </c>
      <c r="G31" s="3">
        <v>173438929873</v>
      </c>
      <c r="H31" s="3">
        <v>205486197802</v>
      </c>
      <c r="I31" s="3">
        <v>226108257117</v>
      </c>
    </row>
    <row r="32" spans="1:9" x14ac:dyDescent="0.25">
      <c r="A32" t="s">
        <v>16</v>
      </c>
      <c r="B32" s="3"/>
      <c r="C32" s="3"/>
      <c r="D32" s="3"/>
      <c r="E32" s="3"/>
      <c r="F32" s="3"/>
      <c r="G32" s="3"/>
      <c r="H32" s="3"/>
    </row>
    <row r="33" spans="1:9" x14ac:dyDescent="0.25">
      <c r="A33" t="s">
        <v>17</v>
      </c>
      <c r="B33" s="3"/>
      <c r="C33" s="3"/>
      <c r="D33" s="3"/>
      <c r="E33" s="3"/>
      <c r="F33" s="3"/>
      <c r="G33" s="3"/>
      <c r="H33" s="3"/>
    </row>
    <row r="34" spans="1:9" x14ac:dyDescent="0.25">
      <c r="A34" s="16" t="s">
        <v>70</v>
      </c>
      <c r="B34" s="3">
        <v>8348000859</v>
      </c>
      <c r="C34" s="3">
        <v>11729236493</v>
      </c>
      <c r="D34" s="3">
        <v>13550328772</v>
      </c>
      <c r="E34" s="3">
        <v>14766543554</v>
      </c>
      <c r="F34" s="3">
        <v>15513931810</v>
      </c>
      <c r="G34" s="3">
        <v>19919384323</v>
      </c>
      <c r="H34" s="3">
        <v>26044632850</v>
      </c>
      <c r="I34" s="3">
        <v>32102455720</v>
      </c>
    </row>
    <row r="35" spans="1:9" x14ac:dyDescent="0.25">
      <c r="A35" s="16" t="s">
        <v>100</v>
      </c>
      <c r="B35" s="4">
        <f>SUM(B36:B41)</f>
        <v>19376301449</v>
      </c>
      <c r="C35" s="4">
        <v>19784117749</v>
      </c>
      <c r="D35" s="4">
        <v>21929146789</v>
      </c>
      <c r="E35" s="4">
        <v>24543211145</v>
      </c>
      <c r="F35" s="4">
        <v>27206657378</v>
      </c>
      <c r="G35" s="4">
        <v>26523558664</v>
      </c>
      <c r="H35" s="4">
        <v>25823646761</v>
      </c>
      <c r="I35" s="4">
        <f>SUM(I36:I41)</f>
        <v>28116657718</v>
      </c>
    </row>
    <row r="36" spans="1:9" x14ac:dyDescent="0.25">
      <c r="A36" t="s">
        <v>18</v>
      </c>
      <c r="B36" s="3">
        <v>8317008400</v>
      </c>
      <c r="C36" s="3">
        <v>8732858820</v>
      </c>
      <c r="D36" s="3">
        <v>8732858820</v>
      </c>
      <c r="E36" s="3">
        <v>9169501760</v>
      </c>
      <c r="F36" s="3">
        <v>9169501760</v>
      </c>
      <c r="G36" s="3">
        <v>9169501760</v>
      </c>
      <c r="H36" s="3">
        <v>9169501760</v>
      </c>
      <c r="I36" s="3">
        <v>10544927020</v>
      </c>
    </row>
    <row r="37" spans="1:9" x14ac:dyDescent="0.25">
      <c r="A37" t="s">
        <v>19</v>
      </c>
      <c r="B37" s="3">
        <v>4519282462</v>
      </c>
      <c r="C37" s="3">
        <v>5236100140</v>
      </c>
      <c r="D37" s="3">
        <v>6444821277</v>
      </c>
      <c r="E37" s="3">
        <v>7792812001</v>
      </c>
      <c r="F37" s="3">
        <v>8897307905</v>
      </c>
      <c r="G37" s="3">
        <v>9170000000</v>
      </c>
      <c r="H37" s="3">
        <v>9170000000</v>
      </c>
      <c r="I37" s="3">
        <v>10094153565</v>
      </c>
    </row>
    <row r="38" spans="1:9" x14ac:dyDescent="0.25">
      <c r="A38" t="s">
        <v>20</v>
      </c>
      <c r="B38" s="3">
        <v>4225754619</v>
      </c>
      <c r="C38" s="3">
        <v>4231901339</v>
      </c>
      <c r="D38" s="3">
        <v>4331542622</v>
      </c>
      <c r="E38" s="3">
        <v>4670865467</v>
      </c>
      <c r="F38" s="3">
        <v>5968128051</v>
      </c>
      <c r="G38" s="3">
        <v>4763888676</v>
      </c>
      <c r="H38" s="3">
        <v>4534239054</v>
      </c>
      <c r="I38" s="3">
        <v>4360801902</v>
      </c>
    </row>
    <row r="39" spans="1:9" x14ac:dyDescent="0.25">
      <c r="A39" t="s">
        <v>21</v>
      </c>
      <c r="B39" s="3">
        <v>247650000</v>
      </c>
      <c r="C39" s="3">
        <v>247650000</v>
      </c>
      <c r="D39" s="3">
        <v>247650000</v>
      </c>
      <c r="E39" s="3">
        <v>247650000</v>
      </c>
      <c r="F39" s="3">
        <v>247650000</v>
      </c>
      <c r="G39" s="3">
        <v>247650000</v>
      </c>
      <c r="H39" s="3">
        <v>247650000</v>
      </c>
      <c r="I39" s="3">
        <v>247650000</v>
      </c>
    </row>
    <row r="40" spans="1:9" x14ac:dyDescent="0.25">
      <c r="A40" t="s">
        <v>22</v>
      </c>
      <c r="B40" s="3">
        <v>-993158</v>
      </c>
      <c r="C40" s="3">
        <v>-23936</v>
      </c>
      <c r="D40" s="3">
        <v>-395234</v>
      </c>
      <c r="E40" s="3">
        <v>243022</v>
      </c>
      <c r="F40" s="3">
        <v>33860</v>
      </c>
      <c r="G40" s="3">
        <v>-24449246</v>
      </c>
      <c r="H40" s="3">
        <v>-14142765</v>
      </c>
      <c r="I40" s="3">
        <v>-28918605</v>
      </c>
    </row>
    <row r="41" spans="1:9" x14ac:dyDescent="0.25">
      <c r="A41" t="s">
        <v>23</v>
      </c>
      <c r="B41" s="3">
        <v>2067599126</v>
      </c>
      <c r="C41" s="3">
        <v>1335631386</v>
      </c>
      <c r="D41" s="3">
        <v>2172669304</v>
      </c>
      <c r="E41" s="3">
        <v>2662138895</v>
      </c>
      <c r="F41" s="3">
        <v>2924035802</v>
      </c>
      <c r="G41" s="3">
        <v>3196967474</v>
      </c>
      <c r="H41" s="3">
        <v>2716398712</v>
      </c>
      <c r="I41" s="3">
        <v>2898043836</v>
      </c>
    </row>
    <row r="42" spans="1:9" s="2" customFormat="1" x14ac:dyDescent="0.25">
      <c r="A42" s="16" t="s">
        <v>24</v>
      </c>
      <c r="B42" s="4">
        <v>7660498</v>
      </c>
      <c r="C42" s="4">
        <v>7764263</v>
      </c>
      <c r="D42" s="4">
        <v>10479722</v>
      </c>
      <c r="E42" s="4">
        <v>10183588</v>
      </c>
      <c r="F42" s="4">
        <v>9428284</v>
      </c>
      <c r="G42" s="4">
        <v>10003160</v>
      </c>
      <c r="H42" s="4">
        <v>10050803</v>
      </c>
      <c r="I42" s="4">
        <v>10070512</v>
      </c>
    </row>
    <row r="43" spans="1:9" s="2" customFormat="1" x14ac:dyDescent="0.25">
      <c r="A43" s="15" t="s">
        <v>86</v>
      </c>
      <c r="B43" s="6">
        <f t="shared" ref="B43:I43" si="8">B35/(B36/10)</f>
        <v>23.297200768728331</v>
      </c>
      <c r="C43" s="6">
        <f t="shared" si="8"/>
        <v>22.654800858214262</v>
      </c>
      <c r="D43" s="6">
        <f t="shared" si="8"/>
        <v>25.11107443850787</v>
      </c>
      <c r="E43" s="6">
        <f t="shared" si="8"/>
        <v>26.766133850439438</v>
      </c>
      <c r="F43" s="6">
        <f t="shared" si="8"/>
        <v>29.670813191490133</v>
      </c>
      <c r="G43" s="6">
        <f t="shared" si="8"/>
        <v>28.925845000328568</v>
      </c>
      <c r="H43" s="6">
        <f t="shared" si="8"/>
        <v>28.162540819447969</v>
      </c>
      <c r="I43" s="6">
        <f t="shared" si="8"/>
        <v>26.663681659126361</v>
      </c>
    </row>
    <row r="44" spans="1:9" x14ac:dyDescent="0.25">
      <c r="A44" s="15" t="s">
        <v>87</v>
      </c>
      <c r="B44" s="11">
        <v>831700840</v>
      </c>
      <c r="C44" s="11">
        <v>873285882</v>
      </c>
      <c r="D44" s="11">
        <v>873285882</v>
      </c>
      <c r="E44" s="11">
        <v>916950176</v>
      </c>
      <c r="F44" s="11">
        <v>916950176</v>
      </c>
      <c r="G44" s="11">
        <v>916950176</v>
      </c>
      <c r="H44" s="11">
        <v>916950176</v>
      </c>
      <c r="I44" s="11">
        <v>1054492702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pane xSplit="1" ySplit="4" topLeftCell="B26" activePane="bottomRight" state="frozen"/>
      <selection pane="topRight" activeCell="B1" sqref="B1"/>
      <selection pane="bottomLeft" activeCell="A6" sqref="A6"/>
      <selection pane="bottomRight" activeCell="A2" sqref="A2"/>
    </sheetView>
  </sheetViews>
  <sheetFormatPr defaultRowHeight="15" x14ac:dyDescent="0.25"/>
  <cols>
    <col min="1" max="1" width="54.7109375" bestFit="1" customWidth="1"/>
    <col min="2" max="2" width="14.7109375" bestFit="1" customWidth="1"/>
    <col min="3" max="8" width="14.5703125" bestFit="1" customWidth="1"/>
    <col min="9" max="9" width="17.5703125" bestFit="1" customWidth="1"/>
  </cols>
  <sheetData>
    <row r="1" spans="1:9" x14ac:dyDescent="0.25">
      <c r="A1" s="2" t="s">
        <v>114</v>
      </c>
    </row>
    <row r="2" spans="1:9" x14ac:dyDescent="0.25">
      <c r="A2" s="2" t="s">
        <v>121</v>
      </c>
    </row>
    <row r="3" spans="1:9" x14ac:dyDescent="0.25">
      <c r="A3" t="s">
        <v>26</v>
      </c>
    </row>
    <row r="4" spans="1:9" x14ac:dyDescent="0.25">
      <c r="B4" s="12">
        <v>2011</v>
      </c>
      <c r="C4" s="12">
        <v>2012</v>
      </c>
      <c r="D4" s="12">
        <v>2013</v>
      </c>
      <c r="E4" s="12">
        <v>2014</v>
      </c>
      <c r="F4" s="12">
        <v>2015</v>
      </c>
      <c r="G4" s="12">
        <v>2016</v>
      </c>
      <c r="H4" s="12">
        <v>2017</v>
      </c>
      <c r="I4">
        <v>2018</v>
      </c>
    </row>
    <row r="5" spans="1:9" x14ac:dyDescent="0.25">
      <c r="A5" s="15" t="s">
        <v>84</v>
      </c>
      <c r="B5" s="4">
        <f>B6+SUM(B10:B12)</f>
        <v>8168459842</v>
      </c>
      <c r="C5" s="4">
        <f t="shared" ref="C5:I5" si="0">C6+SUM(C10:C12)</f>
        <v>7831624979</v>
      </c>
      <c r="D5" s="4">
        <f t="shared" si="0"/>
        <v>9684798302</v>
      </c>
      <c r="E5" s="4">
        <f t="shared" si="0"/>
        <v>11617190399</v>
      </c>
      <c r="F5" s="4">
        <f t="shared" si="0"/>
        <v>11604386247</v>
      </c>
      <c r="G5" s="4">
        <f t="shared" si="0"/>
        <v>12852454700</v>
      </c>
      <c r="H5" s="4">
        <f t="shared" si="0"/>
        <v>13933043392</v>
      </c>
      <c r="I5" s="4">
        <f t="shared" si="0"/>
        <v>14961916531</v>
      </c>
    </row>
    <row r="6" spans="1:9" x14ac:dyDescent="0.25">
      <c r="A6" s="16" t="s">
        <v>29</v>
      </c>
      <c r="B6" s="4">
        <f t="shared" ref="B6:I6" si="1">B7-B8</f>
        <v>2123104810</v>
      </c>
      <c r="C6" s="4">
        <f t="shared" si="1"/>
        <v>2091498867</v>
      </c>
      <c r="D6" s="4">
        <f t="shared" si="1"/>
        <v>1967129642</v>
      </c>
      <c r="E6" s="4">
        <f t="shared" si="1"/>
        <v>3183989197</v>
      </c>
      <c r="F6" s="4">
        <f t="shared" si="1"/>
        <v>3138457959</v>
      </c>
      <c r="G6" s="4">
        <f t="shared" si="1"/>
        <v>4207210103</v>
      </c>
      <c r="H6" s="4">
        <f t="shared" si="1"/>
        <v>4027690078</v>
      </c>
      <c r="I6" s="4">
        <f t="shared" si="1"/>
        <v>5199939800</v>
      </c>
    </row>
    <row r="7" spans="1:9" x14ac:dyDescent="0.25">
      <c r="A7" t="s">
        <v>27</v>
      </c>
      <c r="B7" s="3">
        <v>13886551680</v>
      </c>
      <c r="C7" s="3">
        <v>17394050952</v>
      </c>
      <c r="D7" s="3">
        <v>19200636238</v>
      </c>
      <c r="E7" s="3">
        <v>19233896014</v>
      </c>
      <c r="F7" s="3">
        <v>17794795961</v>
      </c>
      <c r="G7" s="3">
        <v>16972326566</v>
      </c>
      <c r="H7" s="3">
        <v>17400550075</v>
      </c>
      <c r="I7" s="3">
        <v>23977837107</v>
      </c>
    </row>
    <row r="8" spans="1:9" x14ac:dyDescent="0.25">
      <c r="A8" t="s">
        <v>28</v>
      </c>
      <c r="B8" s="3">
        <v>11763446870</v>
      </c>
      <c r="C8" s="3">
        <v>15302552085</v>
      </c>
      <c r="D8" s="3">
        <v>17233506596</v>
      </c>
      <c r="E8" s="3">
        <v>16049906817</v>
      </c>
      <c r="F8" s="3">
        <v>14656338002</v>
      </c>
      <c r="G8" s="3">
        <v>12765116463</v>
      </c>
      <c r="H8" s="3">
        <v>13372859997</v>
      </c>
      <c r="I8" s="3">
        <v>18777897307</v>
      </c>
    </row>
    <row r="9" spans="1:9" x14ac:dyDescent="0.25">
      <c r="B9" s="3"/>
      <c r="C9" s="3"/>
      <c r="D9" s="3"/>
      <c r="E9" s="3"/>
      <c r="F9" s="3"/>
      <c r="G9" s="3"/>
      <c r="H9" s="3"/>
      <c r="I9" s="3"/>
    </row>
    <row r="10" spans="1:9" x14ac:dyDescent="0.25">
      <c r="A10" t="s">
        <v>30</v>
      </c>
      <c r="B10" s="5">
        <v>3267908235</v>
      </c>
      <c r="C10" s="3">
        <v>3258444623</v>
      </c>
      <c r="D10" s="3">
        <v>4782646596</v>
      </c>
      <c r="E10" s="3">
        <v>5274269551</v>
      </c>
      <c r="F10" s="3">
        <v>5158537123</v>
      </c>
      <c r="G10" s="3">
        <v>5079606748</v>
      </c>
      <c r="H10" s="3">
        <v>5570648397</v>
      </c>
      <c r="I10" s="3">
        <v>5129753568</v>
      </c>
    </row>
    <row r="11" spans="1:9" x14ac:dyDescent="0.25">
      <c r="A11" t="s">
        <v>31</v>
      </c>
      <c r="B11" s="5">
        <v>2275287978</v>
      </c>
      <c r="C11" s="3">
        <v>2053675310</v>
      </c>
      <c r="D11" s="3">
        <v>2440372102</v>
      </c>
      <c r="E11" s="3">
        <v>2666728340</v>
      </c>
      <c r="F11" s="3">
        <v>2759457588</v>
      </c>
      <c r="G11" s="3">
        <v>2903034957</v>
      </c>
      <c r="H11" s="3">
        <v>3462929452</v>
      </c>
      <c r="I11" s="3">
        <v>3652775278</v>
      </c>
    </row>
    <row r="12" spans="1:9" x14ac:dyDescent="0.25">
      <c r="A12" t="s">
        <v>32</v>
      </c>
      <c r="B12" s="5">
        <v>502158819</v>
      </c>
      <c r="C12" s="3">
        <v>428006179</v>
      </c>
      <c r="D12" s="3">
        <v>494649962</v>
      </c>
      <c r="E12" s="3">
        <v>492203311</v>
      </c>
      <c r="F12" s="3">
        <v>547933577</v>
      </c>
      <c r="G12" s="3">
        <v>662602892</v>
      </c>
      <c r="H12" s="3">
        <v>871775465</v>
      </c>
      <c r="I12" s="3">
        <v>979447885</v>
      </c>
    </row>
    <row r="13" spans="1:9" s="2" customFormat="1" x14ac:dyDescent="0.25">
      <c r="A13" s="15" t="s">
        <v>85</v>
      </c>
      <c r="B13" s="4">
        <f t="shared" ref="B13:I13" si="2">SUM(B14:B24)</f>
        <v>2082794975</v>
      </c>
      <c r="C13" s="4">
        <f t="shared" si="2"/>
        <v>2336438516</v>
      </c>
      <c r="D13" s="4">
        <f t="shared" si="2"/>
        <v>2984601943</v>
      </c>
      <c r="E13" s="4">
        <f t="shared" si="2"/>
        <v>3327433133</v>
      </c>
      <c r="F13" s="4">
        <f t="shared" si="2"/>
        <v>3570111475</v>
      </c>
      <c r="G13" s="4">
        <f t="shared" si="2"/>
        <v>4349232364</v>
      </c>
      <c r="H13" s="4">
        <f t="shared" si="2"/>
        <v>4870744794</v>
      </c>
      <c r="I13" s="4">
        <f t="shared" si="2"/>
        <v>5178921409</v>
      </c>
    </row>
    <row r="14" spans="1:9" x14ac:dyDescent="0.25">
      <c r="A14" t="s">
        <v>33</v>
      </c>
      <c r="B14" s="3">
        <v>855668476</v>
      </c>
      <c r="C14" s="3">
        <v>993272582</v>
      </c>
      <c r="D14" s="3">
        <v>1269817813</v>
      </c>
      <c r="E14" s="3">
        <v>1361475988</v>
      </c>
      <c r="F14" s="3">
        <v>1423681923</v>
      </c>
      <c r="G14" s="3">
        <v>1741464516</v>
      </c>
      <c r="H14" s="3">
        <v>1843964027</v>
      </c>
      <c r="I14" s="3">
        <v>2026521807</v>
      </c>
    </row>
    <row r="15" spans="1:9" x14ac:dyDescent="0.25">
      <c r="A15" t="s">
        <v>34</v>
      </c>
      <c r="B15" s="3">
        <v>300121055</v>
      </c>
      <c r="C15" s="3">
        <v>389059654</v>
      </c>
      <c r="D15" s="3">
        <v>491842926</v>
      </c>
      <c r="E15" s="3">
        <v>569336368</v>
      </c>
      <c r="F15" s="3">
        <v>658260750</v>
      </c>
      <c r="G15" s="3">
        <v>801036278</v>
      </c>
      <c r="H15" s="3">
        <v>899480711</v>
      </c>
      <c r="I15" s="3">
        <v>1031566389</v>
      </c>
    </row>
    <row r="16" spans="1:9" x14ac:dyDescent="0.25">
      <c r="A16" t="s">
        <v>35</v>
      </c>
      <c r="B16" s="3">
        <v>3995772</v>
      </c>
      <c r="C16" s="3">
        <v>666968</v>
      </c>
      <c r="D16" s="3">
        <v>902455</v>
      </c>
      <c r="E16" s="3">
        <v>616557</v>
      </c>
      <c r="F16" s="3">
        <v>1491730</v>
      </c>
      <c r="G16" s="3">
        <v>599813</v>
      </c>
      <c r="H16" s="3">
        <v>1832217</v>
      </c>
      <c r="I16" s="3">
        <v>1299331</v>
      </c>
    </row>
    <row r="17" spans="1:9" x14ac:dyDescent="0.25">
      <c r="A17" t="s">
        <v>36</v>
      </c>
      <c r="B17" s="3">
        <v>91568429</v>
      </c>
      <c r="C17" s="3">
        <v>103059263</v>
      </c>
      <c r="D17" s="3">
        <v>129587869</v>
      </c>
      <c r="E17" s="3">
        <v>145625581</v>
      </c>
      <c r="F17" s="3">
        <v>147329179</v>
      </c>
      <c r="G17" s="3">
        <v>166450976</v>
      </c>
      <c r="H17" s="3">
        <v>176224992</v>
      </c>
      <c r="I17" s="3">
        <v>182353593</v>
      </c>
    </row>
    <row r="18" spans="1:9" x14ac:dyDescent="0.25">
      <c r="A18" t="s">
        <v>37</v>
      </c>
      <c r="B18" s="3">
        <v>111369402</v>
      </c>
      <c r="C18" s="3">
        <v>107524294</v>
      </c>
      <c r="D18" s="3">
        <v>112644350</v>
      </c>
      <c r="E18" s="3">
        <v>113722006</v>
      </c>
      <c r="F18" s="3">
        <v>112623969</v>
      </c>
      <c r="G18" s="3">
        <v>132234398</v>
      </c>
      <c r="H18" s="3">
        <v>149545742</v>
      </c>
      <c r="I18" s="3">
        <v>165642288</v>
      </c>
    </row>
    <row r="19" spans="1:9" x14ac:dyDescent="0.25">
      <c r="A19" t="s">
        <v>38</v>
      </c>
      <c r="B19" s="3">
        <v>11350000</v>
      </c>
      <c r="C19" s="3">
        <v>11350000</v>
      </c>
      <c r="D19" s="3">
        <v>9450000</v>
      </c>
      <c r="E19" s="3">
        <v>9450000</v>
      </c>
      <c r="F19" s="3">
        <v>9450000</v>
      </c>
      <c r="G19" s="3">
        <v>11975000</v>
      </c>
      <c r="H19" s="3">
        <v>10037423</v>
      </c>
      <c r="I19" s="3">
        <v>10072000</v>
      </c>
    </row>
    <row r="20" spans="1:9" x14ac:dyDescent="0.25">
      <c r="A20" t="s">
        <v>39</v>
      </c>
      <c r="B20" s="3">
        <v>2915316</v>
      </c>
      <c r="C20" s="3">
        <v>2704720</v>
      </c>
      <c r="D20" s="3">
        <v>1836722</v>
      </c>
      <c r="E20" s="3">
        <v>3431148</v>
      </c>
      <c r="F20" s="3">
        <v>2650734</v>
      </c>
      <c r="G20" s="3">
        <v>2912276</v>
      </c>
      <c r="H20" s="3">
        <v>3785203</v>
      </c>
      <c r="I20" s="3">
        <v>2926099</v>
      </c>
    </row>
    <row r="21" spans="1:9" x14ac:dyDescent="0.25">
      <c r="A21" t="s">
        <v>40</v>
      </c>
      <c r="B21" s="3">
        <v>675000</v>
      </c>
      <c r="C21" s="3">
        <v>725000</v>
      </c>
      <c r="D21" s="3">
        <v>830000</v>
      </c>
      <c r="E21" s="3">
        <v>1335000</v>
      </c>
      <c r="F21" s="3">
        <v>1040000</v>
      </c>
      <c r="G21" s="3">
        <v>1599917</v>
      </c>
      <c r="H21" s="3">
        <v>1906893</v>
      </c>
      <c r="I21" s="3">
        <v>1847371</v>
      </c>
    </row>
    <row r="22" spans="1:9" x14ac:dyDescent="0.25">
      <c r="A22" t="s">
        <v>41</v>
      </c>
      <c r="B22" s="3"/>
      <c r="I22" s="3">
        <v>0</v>
      </c>
    </row>
    <row r="23" spans="1:9" x14ac:dyDescent="0.25">
      <c r="A23" t="s">
        <v>42</v>
      </c>
      <c r="B23" s="3">
        <v>264228866</v>
      </c>
      <c r="C23" s="3">
        <v>254638941</v>
      </c>
      <c r="D23" s="3">
        <v>305331122</v>
      </c>
      <c r="E23" s="3">
        <v>356794829</v>
      </c>
      <c r="F23" s="3">
        <v>339176671</v>
      </c>
      <c r="G23" s="3">
        <v>403602733</v>
      </c>
      <c r="H23" s="3">
        <v>455388535</v>
      </c>
      <c r="I23" s="3">
        <v>476294631</v>
      </c>
    </row>
    <row r="24" spans="1:9" x14ac:dyDescent="0.25">
      <c r="A24" t="s">
        <v>43</v>
      </c>
      <c r="B24" s="3">
        <v>440902659</v>
      </c>
      <c r="C24" s="3">
        <v>473437094</v>
      </c>
      <c r="D24" s="3">
        <v>662358686</v>
      </c>
      <c r="E24" s="3">
        <v>765645656</v>
      </c>
      <c r="F24" s="3">
        <v>874406519</v>
      </c>
      <c r="G24" s="3">
        <v>1087356457</v>
      </c>
      <c r="H24" s="3">
        <v>1328579051</v>
      </c>
      <c r="I24" s="3">
        <v>1280397900</v>
      </c>
    </row>
    <row r="25" spans="1:9" x14ac:dyDescent="0.25">
      <c r="A25" s="15" t="s">
        <v>101</v>
      </c>
      <c r="B25" s="4">
        <f>B5-B13</f>
        <v>6085664867</v>
      </c>
      <c r="C25" s="4">
        <f t="shared" ref="C25:I25" si="3">C5-C13</f>
        <v>5495186463</v>
      </c>
      <c r="D25" s="4">
        <f t="shared" si="3"/>
        <v>6700196359</v>
      </c>
      <c r="E25" s="4">
        <f t="shared" si="3"/>
        <v>8289757266</v>
      </c>
      <c r="F25" s="4">
        <f t="shared" si="3"/>
        <v>8034274772</v>
      </c>
      <c r="G25" s="4">
        <f t="shared" si="3"/>
        <v>8503222336</v>
      </c>
      <c r="H25" s="4">
        <f t="shared" si="3"/>
        <v>9062298598</v>
      </c>
      <c r="I25" s="4">
        <f t="shared" si="3"/>
        <v>9782995122</v>
      </c>
    </row>
    <row r="26" spans="1:9" x14ac:dyDescent="0.25">
      <c r="A26" s="14" t="s">
        <v>102</v>
      </c>
      <c r="B26" s="4">
        <f t="shared" ref="B26:I26" si="4">B30+B31+B32+B33</f>
        <v>1748425443</v>
      </c>
      <c r="C26" s="4">
        <f t="shared" si="4"/>
        <v>1891348741</v>
      </c>
      <c r="D26" s="4">
        <f t="shared" si="4"/>
        <v>621374337</v>
      </c>
      <c r="E26" s="4">
        <f t="shared" si="4"/>
        <v>1529096553</v>
      </c>
      <c r="F26" s="4">
        <f t="shared" si="4"/>
        <v>2516790727</v>
      </c>
      <c r="G26" s="4">
        <f t="shared" si="4"/>
        <v>3212624347</v>
      </c>
      <c r="H26" s="4">
        <f t="shared" si="4"/>
        <v>4880220547</v>
      </c>
      <c r="I26" s="4">
        <f t="shared" si="4"/>
        <v>5114336907</v>
      </c>
    </row>
    <row r="27" spans="1:9" x14ac:dyDescent="0.25">
      <c r="A27" t="s">
        <v>44</v>
      </c>
      <c r="B27" s="5"/>
    </row>
    <row r="28" spans="1:9" x14ac:dyDescent="0.25">
      <c r="A28" t="s">
        <v>45</v>
      </c>
      <c r="B28" s="3">
        <v>201499999</v>
      </c>
      <c r="C28" s="3">
        <v>36576231</v>
      </c>
      <c r="D28" s="3">
        <v>10000000</v>
      </c>
      <c r="E28" s="3">
        <v>114445000</v>
      </c>
      <c r="F28" s="3">
        <v>205278770</v>
      </c>
      <c r="G28" s="3">
        <v>890000000</v>
      </c>
      <c r="H28" s="3">
        <v>1010610024</v>
      </c>
      <c r="I28" s="3">
        <v>-119210024</v>
      </c>
    </row>
    <row r="29" spans="1:9" x14ac:dyDescent="0.25">
      <c r="A29" t="s">
        <v>46</v>
      </c>
      <c r="B29" s="3">
        <v>614000000</v>
      </c>
      <c r="C29" s="3">
        <v>1299000000</v>
      </c>
      <c r="D29" s="3">
        <v>537805175</v>
      </c>
      <c r="E29" s="3">
        <v>974009140</v>
      </c>
      <c r="F29" s="3">
        <v>2039766952</v>
      </c>
      <c r="G29" s="3">
        <v>2360990098</v>
      </c>
      <c r="H29" s="3">
        <v>3781324521</v>
      </c>
      <c r="I29" s="3">
        <v>4974285948</v>
      </c>
    </row>
    <row r="30" spans="1:9" x14ac:dyDescent="0.25">
      <c r="B30" s="4">
        <f>SUM(B28:B29)</f>
        <v>815499999</v>
      </c>
      <c r="C30" s="4">
        <f t="shared" ref="C30:I30" si="5">SUM(C28:C29)</f>
        <v>1335576231</v>
      </c>
      <c r="D30" s="4">
        <f t="shared" si="5"/>
        <v>547805175</v>
      </c>
      <c r="E30" s="4">
        <f t="shared" si="5"/>
        <v>1088454140</v>
      </c>
      <c r="F30" s="4">
        <f t="shared" si="5"/>
        <v>2245045722</v>
      </c>
      <c r="G30" s="4">
        <f t="shared" si="5"/>
        <v>3250990098</v>
      </c>
      <c r="H30" s="4">
        <f t="shared" si="5"/>
        <v>4791934545</v>
      </c>
      <c r="I30" s="4">
        <f t="shared" si="5"/>
        <v>4855075924</v>
      </c>
    </row>
    <row r="31" spans="1:9" x14ac:dyDescent="0.25">
      <c r="A31" t="s">
        <v>47</v>
      </c>
      <c r="B31" s="5"/>
      <c r="C31" s="3">
        <v>157030000</v>
      </c>
      <c r="D31" s="3">
        <v>101731000</v>
      </c>
      <c r="E31" s="3">
        <v>96609000</v>
      </c>
      <c r="F31" s="3">
        <v>-19650000</v>
      </c>
      <c r="G31" s="3"/>
      <c r="H31" s="3"/>
    </row>
    <row r="32" spans="1:9" x14ac:dyDescent="0.25">
      <c r="A32" t="s">
        <v>48</v>
      </c>
      <c r="B32" s="3">
        <v>929425444</v>
      </c>
      <c r="C32" s="3">
        <v>386944510</v>
      </c>
      <c r="D32" s="3">
        <v>-41303838</v>
      </c>
      <c r="E32" s="3">
        <v>329033413</v>
      </c>
      <c r="F32" s="3">
        <v>269481899</v>
      </c>
      <c r="G32" s="3">
        <v>-403600751</v>
      </c>
      <c r="H32" s="3">
        <v>-217213998</v>
      </c>
      <c r="I32" s="3">
        <v>413060983</v>
      </c>
    </row>
    <row r="33" spans="1:9" x14ac:dyDescent="0.25">
      <c r="A33" t="s">
        <v>49</v>
      </c>
      <c r="B33" s="3">
        <v>3500000</v>
      </c>
      <c r="C33" s="3">
        <v>11798000</v>
      </c>
      <c r="D33" s="3">
        <v>13142000</v>
      </c>
      <c r="E33" s="3">
        <v>15000000</v>
      </c>
      <c r="F33" s="3">
        <v>21913106</v>
      </c>
      <c r="G33" s="3">
        <v>365235000</v>
      </c>
      <c r="H33" s="3">
        <v>305500000</v>
      </c>
      <c r="I33" s="3">
        <v>-153800000</v>
      </c>
    </row>
    <row r="34" spans="1:9" x14ac:dyDescent="0.25">
      <c r="A34" s="15" t="s">
        <v>103</v>
      </c>
      <c r="B34" s="4">
        <f t="shared" ref="B34:I34" si="6">B25-B26</f>
        <v>4337239424</v>
      </c>
      <c r="C34" s="4">
        <f t="shared" si="6"/>
        <v>3603837722</v>
      </c>
      <c r="D34" s="4">
        <f t="shared" si="6"/>
        <v>6078822022</v>
      </c>
      <c r="E34" s="4">
        <f t="shared" si="6"/>
        <v>6760660713</v>
      </c>
      <c r="F34" s="4">
        <f t="shared" si="6"/>
        <v>5517484045</v>
      </c>
      <c r="G34" s="4">
        <f t="shared" si="6"/>
        <v>5290597989</v>
      </c>
      <c r="H34" s="4">
        <f t="shared" si="6"/>
        <v>4182078051</v>
      </c>
      <c r="I34" s="4">
        <f t="shared" si="6"/>
        <v>4668658215</v>
      </c>
    </row>
    <row r="35" spans="1:9" x14ac:dyDescent="0.25">
      <c r="A35" s="15" t="s">
        <v>104</v>
      </c>
      <c r="B35" s="4">
        <f t="shared" ref="B35:I35" si="7">SUM(B36:B37)</f>
        <v>2425050754</v>
      </c>
      <c r="C35" s="4">
        <f t="shared" si="7"/>
        <v>1955119108</v>
      </c>
      <c r="D35" s="4">
        <f t="shared" si="7"/>
        <v>2700000000</v>
      </c>
      <c r="E35" s="4">
        <f t="shared" si="7"/>
        <v>2923719173</v>
      </c>
      <c r="F35" s="4">
        <f t="shared" si="7"/>
        <v>2448068504</v>
      </c>
      <c r="G35" s="4">
        <f t="shared" si="7"/>
        <v>2855524391</v>
      </c>
      <c r="H35" s="4">
        <f t="shared" si="7"/>
        <v>3013449270</v>
      </c>
      <c r="I35" s="4">
        <f t="shared" si="7"/>
        <v>2195449370</v>
      </c>
    </row>
    <row r="36" spans="1:9" x14ac:dyDescent="0.25">
      <c r="A36" t="s">
        <v>50</v>
      </c>
      <c r="B36" s="3">
        <v>2404248601</v>
      </c>
      <c r="C36" s="3">
        <v>1954619108</v>
      </c>
      <c r="D36" s="3">
        <v>2700000000</v>
      </c>
      <c r="E36" s="3">
        <v>2923719173</v>
      </c>
      <c r="F36" s="3">
        <v>2308068504</v>
      </c>
      <c r="G36" s="3">
        <v>2790553126</v>
      </c>
      <c r="H36" s="3">
        <v>2863298938</v>
      </c>
      <c r="I36" s="3">
        <v>2230449370</v>
      </c>
    </row>
    <row r="37" spans="1:9" x14ac:dyDescent="0.25">
      <c r="A37" t="s">
        <v>51</v>
      </c>
      <c r="B37" s="3">
        <v>20802153</v>
      </c>
      <c r="C37" s="3">
        <v>500000</v>
      </c>
      <c r="F37">
        <v>140000000</v>
      </c>
      <c r="G37">
        <v>64971265</v>
      </c>
      <c r="H37" s="3">
        <v>150150332</v>
      </c>
      <c r="I37" s="3">
        <v>-35000000</v>
      </c>
    </row>
    <row r="38" spans="1:9" x14ac:dyDescent="0.25">
      <c r="A38" s="2" t="s">
        <v>105</v>
      </c>
      <c r="B38" s="4">
        <f t="shared" ref="B38:H38" si="8">B34-B35</f>
        <v>1912188670</v>
      </c>
      <c r="C38" s="4">
        <f t="shared" si="8"/>
        <v>1648718614</v>
      </c>
      <c r="D38" s="4">
        <f t="shared" si="8"/>
        <v>3378822022</v>
      </c>
      <c r="E38" s="4">
        <f t="shared" si="8"/>
        <v>3836941540</v>
      </c>
      <c r="F38" s="4">
        <f t="shared" si="8"/>
        <v>3069415541</v>
      </c>
      <c r="G38" s="4">
        <f t="shared" si="8"/>
        <v>2435073598</v>
      </c>
      <c r="H38" s="4">
        <f t="shared" si="8"/>
        <v>1168628781</v>
      </c>
      <c r="I38" s="4">
        <f>(I34-I35)-1</f>
        <v>2473208844</v>
      </c>
    </row>
    <row r="39" spans="1:9" x14ac:dyDescent="0.25">
      <c r="A39" s="17" t="s">
        <v>52</v>
      </c>
      <c r="B39" s="6">
        <f>B38/('1'!B36/10)</f>
        <v>2.2991303820253446</v>
      </c>
      <c r="C39" s="6">
        <f>C38/('1'!C36/10)</f>
        <v>1.887948320227167</v>
      </c>
      <c r="D39" s="6">
        <f>D38/('1'!D36/10)</f>
        <v>3.8690903994254655</v>
      </c>
      <c r="E39" s="6">
        <f>E38/('1'!E36/10)</f>
        <v>4.1844602252412892</v>
      </c>
      <c r="F39" s="6">
        <f>F38/('1'!F36/10)</f>
        <v>3.3474180182719109</v>
      </c>
      <c r="G39" s="6">
        <f>G38/('1'!G36/10)</f>
        <v>2.655622586411936</v>
      </c>
      <c r="H39" s="6">
        <f>H38/('1'!H36/10)</f>
        <v>1.2744735881919935</v>
      </c>
      <c r="I39" s="6">
        <f>I38/('1'!I36/10)</f>
        <v>2.3454015749081969</v>
      </c>
    </row>
    <row r="40" spans="1:9" x14ac:dyDescent="0.25">
      <c r="A40" s="17" t="s">
        <v>88</v>
      </c>
      <c r="B40" s="11">
        <v>831700840</v>
      </c>
      <c r="C40" s="11">
        <v>873285882</v>
      </c>
      <c r="D40" s="11">
        <v>873285882</v>
      </c>
      <c r="E40" s="11">
        <v>916950176</v>
      </c>
      <c r="F40" s="11">
        <v>916950176</v>
      </c>
      <c r="G40" s="11">
        <v>916950176</v>
      </c>
      <c r="H40" s="11">
        <v>916950176</v>
      </c>
      <c r="I40" s="11">
        <v>1054492702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pane xSplit="1" ySplit="4" topLeftCell="E32" activePane="bottomRight" state="frozen"/>
      <selection pane="topRight" activeCell="B1" sqref="B1"/>
      <selection pane="bottomLeft" activeCell="A6" sqref="A6"/>
      <selection pane="bottomRight" activeCell="N42" sqref="N42"/>
    </sheetView>
  </sheetViews>
  <sheetFormatPr defaultRowHeight="15" x14ac:dyDescent="0.25"/>
  <cols>
    <col min="1" max="1" width="63" bestFit="1" customWidth="1"/>
    <col min="2" max="3" width="15.5703125" bestFit="1" customWidth="1"/>
    <col min="4" max="9" width="14.5703125" bestFit="1" customWidth="1"/>
  </cols>
  <sheetData>
    <row r="1" spans="1:9" x14ac:dyDescent="0.25">
      <c r="A1" s="2" t="s">
        <v>114</v>
      </c>
    </row>
    <row r="2" spans="1:9" x14ac:dyDescent="0.25">
      <c r="A2" s="2" t="s">
        <v>122</v>
      </c>
    </row>
    <row r="3" spans="1:9" x14ac:dyDescent="0.25">
      <c r="A3" t="s">
        <v>25</v>
      </c>
    </row>
    <row r="4" spans="1:9" x14ac:dyDescent="0.25">
      <c r="B4" s="12">
        <v>2011</v>
      </c>
      <c r="C4" s="12">
        <v>2012</v>
      </c>
      <c r="D4" s="12">
        <v>2013</v>
      </c>
      <c r="E4" s="12">
        <v>2014</v>
      </c>
      <c r="F4" s="12">
        <v>2015</v>
      </c>
      <c r="G4" s="12">
        <v>2016</v>
      </c>
      <c r="H4" s="12">
        <v>2017</v>
      </c>
      <c r="I4">
        <v>2018</v>
      </c>
    </row>
    <row r="5" spans="1:9" x14ac:dyDescent="0.25">
      <c r="A5" s="15" t="s">
        <v>106</v>
      </c>
      <c r="B5" s="4">
        <f t="shared" ref="B5:I5" si="0">B6+B17</f>
        <v>11973304202</v>
      </c>
      <c r="C5" s="4">
        <f t="shared" si="0"/>
        <v>12966434712</v>
      </c>
      <c r="D5" s="4">
        <f t="shared" si="0"/>
        <v>20593385561</v>
      </c>
      <c r="E5" s="4">
        <f t="shared" si="0"/>
        <v>5580020253</v>
      </c>
      <c r="F5" s="4">
        <f t="shared" si="0"/>
        <v>3534400318</v>
      </c>
      <c r="G5" s="4">
        <f t="shared" si="0"/>
        <v>11528178232</v>
      </c>
      <c r="H5" s="4">
        <f t="shared" si="0"/>
        <v>1715013174</v>
      </c>
      <c r="I5" s="4">
        <f t="shared" si="0"/>
        <v>3549513918</v>
      </c>
    </row>
    <row r="6" spans="1:9" x14ac:dyDescent="0.25">
      <c r="A6" s="14" t="s">
        <v>107</v>
      </c>
      <c r="B6" s="4">
        <f t="shared" ref="B6:I6" si="1">SUM(B7:B16)</f>
        <v>5175439374</v>
      </c>
      <c r="C6" s="4">
        <f t="shared" si="1"/>
        <v>3029635794</v>
      </c>
      <c r="D6" s="4">
        <f t="shared" si="1"/>
        <v>5202266460</v>
      </c>
      <c r="E6" s="4">
        <f t="shared" si="1"/>
        <v>2831089146</v>
      </c>
      <c r="F6" s="4">
        <f t="shared" si="1"/>
        <v>4998112893</v>
      </c>
      <c r="G6" s="4">
        <f t="shared" si="1"/>
        <v>5407823710</v>
      </c>
      <c r="H6" s="4">
        <f t="shared" si="1"/>
        <v>7500935640</v>
      </c>
      <c r="I6" s="4">
        <f t="shared" si="1"/>
        <v>9780908824</v>
      </c>
    </row>
    <row r="7" spans="1:9" x14ac:dyDescent="0.25">
      <c r="A7" t="s">
        <v>53</v>
      </c>
      <c r="B7" s="3">
        <v>15777124361</v>
      </c>
      <c r="C7" s="3">
        <v>19801745762</v>
      </c>
      <c r="D7" s="3">
        <v>23753348875</v>
      </c>
      <c r="E7" s="3">
        <v>23967599516</v>
      </c>
      <c r="F7" s="3">
        <v>22649008849</v>
      </c>
      <c r="G7" s="3">
        <v>21465956048</v>
      </c>
      <c r="H7" s="3">
        <v>22799565274</v>
      </c>
      <c r="I7" s="3">
        <v>28773552446</v>
      </c>
    </row>
    <row r="8" spans="1:9" x14ac:dyDescent="0.25">
      <c r="A8" t="s">
        <v>54</v>
      </c>
      <c r="B8" s="3">
        <v>-10660419307</v>
      </c>
      <c r="C8" s="3">
        <v>-15180853729</v>
      </c>
      <c r="D8" s="3">
        <v>-17014794654</v>
      </c>
      <c r="E8" s="3">
        <v>-16424672935</v>
      </c>
      <c r="F8" s="3">
        <v>-15065727470</v>
      </c>
      <c r="G8" s="3">
        <v>-13436169366</v>
      </c>
      <c r="H8" s="3">
        <v>-13037924621</v>
      </c>
      <c r="I8" s="3">
        <v>-17355370160</v>
      </c>
    </row>
    <row r="9" spans="1:9" x14ac:dyDescent="0.25">
      <c r="A9" t="s">
        <v>55</v>
      </c>
      <c r="B9" s="3">
        <v>12800031</v>
      </c>
      <c r="C9" s="3">
        <v>76561844</v>
      </c>
      <c r="D9" s="3">
        <v>68526982</v>
      </c>
      <c r="E9" s="3">
        <v>132287774</v>
      </c>
      <c r="F9" s="3">
        <v>169586070</v>
      </c>
      <c r="G9" s="3">
        <v>206501017</v>
      </c>
      <c r="H9" s="3">
        <v>246591937</v>
      </c>
      <c r="I9" s="3">
        <v>178893878</v>
      </c>
    </row>
    <row r="10" spans="1:9" x14ac:dyDescent="0.25">
      <c r="A10" t="s">
        <v>56</v>
      </c>
      <c r="B10" s="3">
        <v>2276281140</v>
      </c>
      <c r="C10" s="3">
        <v>2053675310</v>
      </c>
      <c r="D10" s="3">
        <v>2440372102</v>
      </c>
      <c r="E10" s="3">
        <v>2666728340</v>
      </c>
      <c r="F10" s="3">
        <v>2759457588</v>
      </c>
      <c r="G10" s="3">
        <v>2903034957</v>
      </c>
      <c r="H10" s="3">
        <v>3462929452</v>
      </c>
      <c r="I10" s="3">
        <v>3652775278</v>
      </c>
    </row>
    <row r="11" spans="1:9" x14ac:dyDescent="0.25">
      <c r="A11" t="s">
        <v>57</v>
      </c>
      <c r="B11" s="3">
        <v>239911858</v>
      </c>
      <c r="C11" s="3">
        <v>93864487</v>
      </c>
      <c r="D11" s="3">
        <v>200464825</v>
      </c>
      <c r="E11" s="3">
        <v>17031792</v>
      </c>
      <c r="F11" s="3">
        <v>174604278</v>
      </c>
      <c r="G11" s="3">
        <v>72709902</v>
      </c>
      <c r="H11" s="3">
        <v>154213601</v>
      </c>
      <c r="I11" s="3">
        <v>404812584</v>
      </c>
    </row>
    <row r="12" spans="1:9" x14ac:dyDescent="0.25">
      <c r="A12" t="s">
        <v>58</v>
      </c>
      <c r="B12" s="3">
        <v>-867018476</v>
      </c>
      <c r="C12" s="3">
        <v>-1004622582</v>
      </c>
      <c r="D12" s="3">
        <v>-1279267813</v>
      </c>
      <c r="E12" s="3">
        <v>-1370925988</v>
      </c>
      <c r="F12" s="3">
        <v>-1433131923</v>
      </c>
      <c r="G12" s="3">
        <v>-1753439516</v>
      </c>
      <c r="H12" s="3">
        <v>-1854001450</v>
      </c>
      <c r="I12" s="3">
        <v>-2036593807</v>
      </c>
    </row>
    <row r="13" spans="1:9" x14ac:dyDescent="0.25">
      <c r="A13" t="s">
        <v>59</v>
      </c>
      <c r="B13" s="3">
        <v>-100709686</v>
      </c>
      <c r="C13" s="3">
        <v>-113650383</v>
      </c>
      <c r="D13" s="3">
        <v>-108220053</v>
      </c>
      <c r="E13" s="3">
        <v>-268707201</v>
      </c>
      <c r="F13" s="3">
        <v>-410177003</v>
      </c>
      <c r="G13" s="3">
        <v>-680680071</v>
      </c>
      <c r="H13" s="3">
        <v>-149511264</v>
      </c>
      <c r="I13" s="3">
        <v>-143129691</v>
      </c>
    </row>
    <row r="14" spans="1:9" x14ac:dyDescent="0.25">
      <c r="A14" t="s">
        <v>60</v>
      </c>
      <c r="B14" s="3">
        <v>-1381266596</v>
      </c>
      <c r="C14" s="3">
        <v>-1962622034</v>
      </c>
      <c r="D14" s="3">
        <v>-2025351537</v>
      </c>
      <c r="E14" s="3">
        <v>-4808653324</v>
      </c>
      <c r="F14" s="3">
        <v>-2544706496</v>
      </c>
      <c r="G14" s="3">
        <v>-1857082933</v>
      </c>
      <c r="H14" s="3">
        <v>-2647358679</v>
      </c>
      <c r="I14" s="3">
        <v>-2194287059</v>
      </c>
    </row>
    <row r="15" spans="1:9" x14ac:dyDescent="0.25">
      <c r="A15" t="s">
        <v>61</v>
      </c>
      <c r="B15" s="3">
        <v>833947442</v>
      </c>
      <c r="C15" s="3">
        <v>332389736</v>
      </c>
      <c r="D15" s="3">
        <v>493790041</v>
      </c>
      <c r="E15" s="3">
        <v>492203311</v>
      </c>
      <c r="F15" s="3">
        <v>547079920</v>
      </c>
      <c r="G15" s="3">
        <v>658098860</v>
      </c>
      <c r="H15" s="3">
        <v>871775465</v>
      </c>
      <c r="I15" s="3">
        <v>979305053</v>
      </c>
    </row>
    <row r="16" spans="1:9" x14ac:dyDescent="0.25">
      <c r="A16" t="s">
        <v>62</v>
      </c>
      <c r="B16" s="3">
        <v>-955211393</v>
      </c>
      <c r="C16" s="3">
        <v>-1066852617</v>
      </c>
      <c r="D16" s="3">
        <v>-1326602308</v>
      </c>
      <c r="E16" s="3">
        <v>-1571802139</v>
      </c>
      <c r="F16" s="3">
        <v>-1847880920</v>
      </c>
      <c r="G16" s="3">
        <v>-2171105188</v>
      </c>
      <c r="H16" s="3">
        <v>-2345344075</v>
      </c>
      <c r="I16" s="3">
        <v>-2479049698</v>
      </c>
    </row>
    <row r="17" spans="1:9" x14ac:dyDescent="0.25">
      <c r="A17" s="16" t="s">
        <v>63</v>
      </c>
      <c r="B17" s="4">
        <f t="shared" ref="B17:I17" si="2">SUM(B18:B24)</f>
        <v>6797864828</v>
      </c>
      <c r="C17" s="4">
        <f t="shared" si="2"/>
        <v>9936798918</v>
      </c>
      <c r="D17" s="4">
        <f t="shared" si="2"/>
        <v>15391119101</v>
      </c>
      <c r="E17" s="4">
        <f t="shared" si="2"/>
        <v>2748931107</v>
      </c>
      <c r="F17" s="4">
        <f t="shared" si="2"/>
        <v>-1463712575</v>
      </c>
      <c r="G17" s="4">
        <f t="shared" si="2"/>
        <v>6120354522</v>
      </c>
      <c r="H17" s="4">
        <f t="shared" si="2"/>
        <v>-5785922466</v>
      </c>
      <c r="I17" s="4">
        <f t="shared" si="2"/>
        <v>-6231394906</v>
      </c>
    </row>
    <row r="18" spans="1:9" x14ac:dyDescent="0.25">
      <c r="A18" t="s">
        <v>64</v>
      </c>
      <c r="B18" s="3">
        <v>1291556138</v>
      </c>
      <c r="C18" s="3">
        <v>846049499</v>
      </c>
      <c r="D18" s="3">
        <v>1824362707</v>
      </c>
      <c r="E18" s="3">
        <v>2414814607</v>
      </c>
      <c r="F18" s="3">
        <v>705788371</v>
      </c>
      <c r="G18" s="3">
        <v>1890405541</v>
      </c>
      <c r="H18" s="3">
        <v>4714880794</v>
      </c>
      <c r="I18" s="3">
        <v>1723256168</v>
      </c>
    </row>
    <row r="19" spans="1:9" x14ac:dyDescent="0.25">
      <c r="A19" t="s">
        <v>65</v>
      </c>
      <c r="B19" s="3">
        <v>-3070807025</v>
      </c>
      <c r="C19" s="3">
        <v>-1268857514</v>
      </c>
      <c r="D19" s="3">
        <v>-3374574730</v>
      </c>
      <c r="E19" s="3">
        <v>-1598775211</v>
      </c>
      <c r="F19" s="3">
        <v>-420588600</v>
      </c>
      <c r="G19" s="3">
        <v>-3044094011</v>
      </c>
      <c r="H19" s="3">
        <v>-9868562519</v>
      </c>
      <c r="I19" s="3">
        <v>-2348147650</v>
      </c>
    </row>
    <row r="20" spans="1:9" x14ac:dyDescent="0.25">
      <c r="A20" t="s">
        <v>66</v>
      </c>
      <c r="B20" s="3">
        <v>-13307354192</v>
      </c>
      <c r="C20" s="3">
        <v>-19680412169</v>
      </c>
      <c r="D20" s="3">
        <v>-7894855241</v>
      </c>
      <c r="E20" s="3">
        <v>-12206982285</v>
      </c>
      <c r="F20" s="3">
        <v>-21807652336</v>
      </c>
      <c r="G20" s="3">
        <v>-24196787280</v>
      </c>
      <c r="H20" s="3">
        <v>-43819951511</v>
      </c>
      <c r="I20" s="3">
        <v>-35930567970</v>
      </c>
    </row>
    <row r="21" spans="1:9" x14ac:dyDescent="0.25">
      <c r="A21" t="s">
        <v>67</v>
      </c>
      <c r="B21" s="3">
        <v>1400978489</v>
      </c>
      <c r="C21" s="3">
        <v>250064197</v>
      </c>
      <c r="D21" s="3">
        <v>-1038732618</v>
      </c>
      <c r="E21" s="3">
        <v>252350998</v>
      </c>
      <c r="F21" s="3">
        <v>-1779218427</v>
      </c>
      <c r="G21" s="3">
        <v>2181098442</v>
      </c>
      <c r="H21" s="3">
        <v>-742818232</v>
      </c>
      <c r="I21" s="3">
        <v>-189426865</v>
      </c>
    </row>
    <row r="22" spans="1:9" x14ac:dyDescent="0.25">
      <c r="A22" t="s">
        <v>68</v>
      </c>
      <c r="B22" s="3">
        <v>2191959448</v>
      </c>
      <c r="C22" s="3">
        <v>3685533837</v>
      </c>
      <c r="D22" s="3">
        <v>1067488775</v>
      </c>
      <c r="E22" s="3">
        <v>-105516490</v>
      </c>
      <c r="F22" s="3">
        <v>-258998658</v>
      </c>
      <c r="G22" s="3">
        <v>7814715230</v>
      </c>
      <c r="H22" s="3">
        <v>2210013646</v>
      </c>
      <c r="I22" s="3">
        <v>1030051615</v>
      </c>
    </row>
    <row r="23" spans="1:9" x14ac:dyDescent="0.25">
      <c r="A23" t="s">
        <v>69</v>
      </c>
      <c r="B23" s="3">
        <v>18821997185</v>
      </c>
      <c r="C23" s="3">
        <v>25570168503</v>
      </c>
      <c r="D23" s="3">
        <v>24399513994</v>
      </c>
      <c r="E23" s="3">
        <v>12327845327</v>
      </c>
      <c r="F23" s="3">
        <v>21367938895</v>
      </c>
      <c r="G23" s="3">
        <v>20213388624</v>
      </c>
      <c r="H23" s="3">
        <v>39519710822</v>
      </c>
      <c r="I23" s="3">
        <v>27230358562</v>
      </c>
    </row>
    <row r="24" spans="1:9" x14ac:dyDescent="0.25">
      <c r="A24" t="s">
        <v>70</v>
      </c>
      <c r="B24" s="3">
        <v>-530465215</v>
      </c>
      <c r="C24" s="3">
        <v>534252565</v>
      </c>
      <c r="D24" s="3">
        <v>407916214</v>
      </c>
      <c r="E24" s="3">
        <v>1665194161</v>
      </c>
      <c r="F24" s="3">
        <v>729018180</v>
      </c>
      <c r="G24" s="3">
        <v>1261627976</v>
      </c>
      <c r="H24" s="3">
        <v>2200804534</v>
      </c>
      <c r="I24" s="3">
        <v>2253081234</v>
      </c>
    </row>
    <row r="25" spans="1:9" x14ac:dyDescent="0.25">
      <c r="A25" s="15" t="s">
        <v>108</v>
      </c>
      <c r="B25" s="4">
        <f t="shared" ref="B25:I25" si="3">SUM(B26:B29)</f>
        <v>-10480382092</v>
      </c>
      <c r="C25" s="4">
        <f t="shared" si="3"/>
        <v>-8056954164</v>
      </c>
      <c r="D25" s="4">
        <f t="shared" si="3"/>
        <v>-2346547883</v>
      </c>
      <c r="E25" s="4">
        <f t="shared" si="3"/>
        <v>-12236845181</v>
      </c>
      <c r="F25" s="4">
        <f t="shared" si="3"/>
        <v>-6555441397</v>
      </c>
      <c r="G25" s="4">
        <f t="shared" si="3"/>
        <v>-4028385743</v>
      </c>
      <c r="H25" s="4">
        <f t="shared" si="3"/>
        <v>1879220302</v>
      </c>
      <c r="I25" s="4">
        <f t="shared" si="3"/>
        <v>-52434415</v>
      </c>
    </row>
    <row r="26" spans="1:9" x14ac:dyDescent="0.25">
      <c r="A26" t="s">
        <v>71</v>
      </c>
      <c r="B26" s="3">
        <v>744726200877</v>
      </c>
      <c r="C26" s="3">
        <v>627981317395</v>
      </c>
      <c r="D26" s="3">
        <v>18076569952</v>
      </c>
      <c r="E26" s="3">
        <v>57900737563</v>
      </c>
      <c r="F26" s="3">
        <v>51230852388</v>
      </c>
      <c r="G26" s="3">
        <v>53629810359</v>
      </c>
      <c r="H26" s="3">
        <v>85715949901</v>
      </c>
      <c r="I26" s="3">
        <v>54654139635</v>
      </c>
    </row>
    <row r="27" spans="1:9" x14ac:dyDescent="0.25">
      <c r="A27" t="s">
        <v>72</v>
      </c>
      <c r="B27" s="3">
        <v>-754802574426</v>
      </c>
      <c r="C27" s="3">
        <v>-635561560172</v>
      </c>
      <c r="D27" s="3">
        <v>-19886943332</v>
      </c>
      <c r="E27" s="3">
        <v>-69765485691</v>
      </c>
      <c r="F27" s="3">
        <v>-57543612089</v>
      </c>
      <c r="G27" s="3">
        <v>-56304115364</v>
      </c>
      <c r="H27" s="3">
        <v>-83124735925</v>
      </c>
      <c r="I27" s="3">
        <v>-54337993353</v>
      </c>
    </row>
    <row r="28" spans="1:9" x14ac:dyDescent="0.25">
      <c r="A28" t="s">
        <v>73</v>
      </c>
      <c r="B28" s="3">
        <v>-409545862</v>
      </c>
      <c r="C28" s="3">
        <v>-493127965</v>
      </c>
      <c r="D28" s="3">
        <v>-579528881</v>
      </c>
      <c r="E28" s="3">
        <v>-372984587</v>
      </c>
      <c r="F28" s="3">
        <v>-245198107</v>
      </c>
      <c r="G28" s="3">
        <v>-1359221862</v>
      </c>
      <c r="H28" s="3">
        <v>-719836645</v>
      </c>
      <c r="I28" s="3">
        <v>-372391753</v>
      </c>
    </row>
    <row r="29" spans="1:9" x14ac:dyDescent="0.25">
      <c r="A29" t="s">
        <v>74</v>
      </c>
      <c r="B29" s="3">
        <v>5537319</v>
      </c>
      <c r="C29" s="3">
        <v>16416578</v>
      </c>
      <c r="D29" s="3">
        <v>43354378</v>
      </c>
      <c r="E29" s="3">
        <v>887534</v>
      </c>
      <c r="F29" s="3">
        <v>2516411</v>
      </c>
      <c r="G29" s="3">
        <v>5141124</v>
      </c>
      <c r="H29" s="3">
        <v>7842971</v>
      </c>
      <c r="I29" s="3">
        <v>3811056</v>
      </c>
    </row>
    <row r="30" spans="1:9" x14ac:dyDescent="0.25">
      <c r="A30" s="15" t="s">
        <v>109</v>
      </c>
      <c r="B30" s="4">
        <f t="shared" ref="B30:I30" si="4">SUM(B31:B35)</f>
        <v>-700287062</v>
      </c>
      <c r="C30" s="4">
        <f t="shared" si="4"/>
        <v>-1256350730</v>
      </c>
      <c r="D30" s="4">
        <f t="shared" si="4"/>
        <v>-1322003350</v>
      </c>
      <c r="E30" s="4">
        <f t="shared" si="4"/>
        <v>-1410602321</v>
      </c>
      <c r="F30" s="4">
        <f t="shared" si="4"/>
        <v>-1390912149</v>
      </c>
      <c r="G30" s="4">
        <f t="shared" si="4"/>
        <v>-1383813381</v>
      </c>
      <c r="H30" s="4">
        <f t="shared" si="4"/>
        <v>-1842105065</v>
      </c>
      <c r="I30" s="4">
        <f t="shared" si="4"/>
        <v>4397522869</v>
      </c>
    </row>
    <row r="31" spans="1:9" x14ac:dyDescent="0.25">
      <c r="A31" t="s">
        <v>75</v>
      </c>
      <c r="B31" s="3">
        <v>-693084040</v>
      </c>
      <c r="C31" s="3">
        <v>-1247551260</v>
      </c>
      <c r="D31" s="3">
        <v>-1309928825</v>
      </c>
      <c r="E31" s="3">
        <v>-1397257411</v>
      </c>
      <c r="F31" s="3">
        <v>-1375425264</v>
      </c>
      <c r="G31" s="3">
        <v>-1375425264</v>
      </c>
      <c r="H31" s="3">
        <v>-1833900352</v>
      </c>
    </row>
    <row r="32" spans="1:9" x14ac:dyDescent="0.25">
      <c r="A32" t="s">
        <v>76</v>
      </c>
      <c r="B32" s="3"/>
      <c r="I32" s="3">
        <v>5000000000</v>
      </c>
    </row>
    <row r="33" spans="1:9" x14ac:dyDescent="0.25">
      <c r="A33" t="s">
        <v>77</v>
      </c>
      <c r="B33" s="3"/>
      <c r="I33" s="3">
        <v>-600000000</v>
      </c>
    </row>
    <row r="34" spans="1:9" x14ac:dyDescent="0.25">
      <c r="A34" t="s">
        <v>78</v>
      </c>
      <c r="B34" s="3">
        <v>-7203022</v>
      </c>
      <c r="C34" s="3">
        <v>-8799470</v>
      </c>
      <c r="D34" s="3">
        <v>-12074525</v>
      </c>
      <c r="E34" s="3">
        <v>-13344910</v>
      </c>
      <c r="F34" s="3">
        <v>-15486885</v>
      </c>
      <c r="G34" s="3">
        <v>-8388117</v>
      </c>
      <c r="H34" s="3">
        <v>-8204713</v>
      </c>
      <c r="I34" s="3">
        <v>-2477131</v>
      </c>
    </row>
    <row r="35" spans="1:9" x14ac:dyDescent="0.25">
      <c r="A35" t="s">
        <v>79</v>
      </c>
      <c r="B35" s="3"/>
    </row>
    <row r="36" spans="1:9" x14ac:dyDescent="0.25">
      <c r="A36" s="15" t="s">
        <v>110</v>
      </c>
      <c r="B36" s="4">
        <v>792635048</v>
      </c>
      <c r="C36" s="4">
        <v>3653129818</v>
      </c>
      <c r="D36" s="4">
        <v>16924834328</v>
      </c>
      <c r="E36" s="4">
        <v>-8067427249</v>
      </c>
      <c r="F36" s="4">
        <v>-4411953229</v>
      </c>
      <c r="G36" s="4">
        <v>6115979108</v>
      </c>
      <c r="H36" s="4">
        <v>1752128411</v>
      </c>
      <c r="I36" s="4">
        <f>I5+I25+I30</f>
        <v>7894602372</v>
      </c>
    </row>
    <row r="37" spans="1:9" x14ac:dyDescent="0.25">
      <c r="A37" s="17" t="s">
        <v>112</v>
      </c>
      <c r="B37" s="3">
        <v>-993158</v>
      </c>
      <c r="C37" s="3">
        <v>-387227</v>
      </c>
      <c r="D37" s="3">
        <v>-1350347</v>
      </c>
      <c r="E37" s="3">
        <v>485982</v>
      </c>
      <c r="F37" s="3">
        <v>979724</v>
      </c>
      <c r="G37" s="3">
        <v>25257242</v>
      </c>
      <c r="H37" s="3">
        <v>6919829</v>
      </c>
      <c r="I37" s="3">
        <v>22040234</v>
      </c>
    </row>
    <row r="38" spans="1:9" x14ac:dyDescent="0.25">
      <c r="A38" s="17" t="s">
        <v>111</v>
      </c>
      <c r="B38" s="3">
        <v>12116796842</v>
      </c>
      <c r="C38" s="3">
        <v>12908438732</v>
      </c>
      <c r="D38" s="3">
        <v>16561181323</v>
      </c>
      <c r="E38" s="3">
        <v>33484665305</v>
      </c>
      <c r="F38" s="3">
        <v>25417724038</v>
      </c>
      <c r="G38" s="3">
        <v>21006750533</v>
      </c>
      <c r="H38" s="3">
        <v>27147986883</v>
      </c>
      <c r="I38" s="3">
        <v>28907035123</v>
      </c>
    </row>
    <row r="39" spans="1:9" x14ac:dyDescent="0.25">
      <c r="A39" s="15" t="s">
        <v>113</v>
      </c>
      <c r="B39" s="4">
        <f>B36+B37+B38</f>
        <v>12908438732</v>
      </c>
      <c r="C39" s="4">
        <f t="shared" ref="C39:H39" si="5">C36+C37+C38</f>
        <v>16561181323</v>
      </c>
      <c r="D39" s="4">
        <f t="shared" si="5"/>
        <v>33484665304</v>
      </c>
      <c r="E39" s="4">
        <f t="shared" si="5"/>
        <v>25417724038</v>
      </c>
      <c r="F39" s="4">
        <f t="shared" si="5"/>
        <v>21006750533</v>
      </c>
      <c r="G39" s="4">
        <f t="shared" si="5"/>
        <v>27147986883</v>
      </c>
      <c r="H39" s="4">
        <f t="shared" si="5"/>
        <v>28907035123</v>
      </c>
      <c r="I39" s="4">
        <f>I36+I37+I38+1</f>
        <v>36823677730</v>
      </c>
    </row>
    <row r="40" spans="1:9" x14ac:dyDescent="0.25">
      <c r="A40" s="17" t="s">
        <v>89</v>
      </c>
      <c r="B40" s="7">
        <f>B5/('1'!B36/10)</f>
        <v>14.396167018419748</v>
      </c>
      <c r="C40" s="7">
        <f>C5/('1'!C36/10)</f>
        <v>14.847869385342932</v>
      </c>
      <c r="D40" s="7">
        <f>D5/('1'!D36/10)</f>
        <v>23.581493741587821</v>
      </c>
      <c r="E40" s="7">
        <f>E5/('1'!E36/10)</f>
        <v>6.08541270730941</v>
      </c>
      <c r="F40" s="7">
        <f>F5/('1'!F36/10)</f>
        <v>3.8545173014940346</v>
      </c>
      <c r="G40" s="7">
        <f>G5/('1'!G36/10)</f>
        <v>12.572306035524443</v>
      </c>
      <c r="H40" s="7">
        <f>H5/('1'!H36/10)</f>
        <v>1.8703449968038395</v>
      </c>
      <c r="I40" s="7">
        <f>I5/('1'!I36/10)</f>
        <v>3.366086755525028</v>
      </c>
    </row>
    <row r="41" spans="1:9" x14ac:dyDescent="0.25">
      <c r="A41" s="15" t="s">
        <v>90</v>
      </c>
      <c r="B41" s="11">
        <v>831700840</v>
      </c>
      <c r="C41" s="11">
        <v>873285882</v>
      </c>
      <c r="D41" s="11">
        <v>873285882</v>
      </c>
      <c r="E41" s="11">
        <v>916950176</v>
      </c>
      <c r="F41" s="11">
        <v>916950176</v>
      </c>
      <c r="G41" s="11">
        <v>916950176</v>
      </c>
      <c r="H41" s="11">
        <v>916950176</v>
      </c>
      <c r="I41" s="11">
        <v>1054492702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D20" sqref="D20"/>
    </sheetView>
  </sheetViews>
  <sheetFormatPr defaultRowHeight="15" x14ac:dyDescent="0.25"/>
  <cols>
    <col min="1" max="1" width="34.5703125" bestFit="1" customWidth="1"/>
  </cols>
  <sheetData>
    <row r="1" spans="1:7" x14ac:dyDescent="0.25">
      <c r="A1" s="2" t="s">
        <v>114</v>
      </c>
    </row>
    <row r="2" spans="1:7" x14ac:dyDescent="0.25">
      <c r="A2" s="2" t="s">
        <v>80</v>
      </c>
    </row>
    <row r="3" spans="1:7" x14ac:dyDescent="0.25">
      <c r="A3" t="s">
        <v>26</v>
      </c>
    </row>
    <row r="4" spans="1:7" ht="15.75" x14ac:dyDescent="0.25">
      <c r="A4" s="8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</row>
    <row r="5" spans="1:7" x14ac:dyDescent="0.25">
      <c r="A5" t="s">
        <v>115</v>
      </c>
      <c r="B5" s="9">
        <f>'2'!D6/'2'!D7</f>
        <v>0.10245127388575029</v>
      </c>
      <c r="C5" s="9">
        <f>'2'!E6/'2'!E7</f>
        <v>0.16554052255884261</v>
      </c>
      <c r="D5" s="9">
        <f>'2'!F6/'2'!F7</f>
        <v>0.17636942653787138</v>
      </c>
      <c r="E5" s="9">
        <f>'2'!G6/'2'!G7</f>
        <v>0.24788646899053546</v>
      </c>
      <c r="F5" s="9">
        <f>'2'!H6/'2'!H7</f>
        <v>0.231469123713895</v>
      </c>
      <c r="G5" s="9">
        <f>'2'!I6/'2'!I7</f>
        <v>0.2168644226247558</v>
      </c>
    </row>
    <row r="6" spans="1:7" x14ac:dyDescent="0.25">
      <c r="A6" t="s">
        <v>81</v>
      </c>
      <c r="B6" s="9">
        <f>'2'!D25/'2'!D5</f>
        <v>0.6918261124360584</v>
      </c>
      <c r="C6" s="9">
        <f>'2'!E25/'2'!E5</f>
        <v>0.71357677556129029</v>
      </c>
      <c r="D6" s="9">
        <f>'2'!F25/'2'!F5</f>
        <v>0.69234810019160165</v>
      </c>
      <c r="E6" s="9">
        <f>'2'!G25/'2'!G5</f>
        <v>0.66160298047967447</v>
      </c>
      <c r="F6" s="9">
        <f>'2'!H25/'2'!H5</f>
        <v>0.65041774026221311</v>
      </c>
      <c r="G6" s="9">
        <f>'2'!I25/'2'!I5</f>
        <v>0.65385975798824614</v>
      </c>
    </row>
    <row r="7" spans="1:7" x14ac:dyDescent="0.25">
      <c r="A7" t="s">
        <v>82</v>
      </c>
      <c r="B7" s="9">
        <f>'2'!D38/'2'!D5</f>
        <v>0.34887892516070695</v>
      </c>
      <c r="C7" s="9">
        <f>'2'!E38/'2'!E5</f>
        <v>0.33028136823257037</v>
      </c>
      <c r="D7" s="9">
        <f>'2'!F38/'2'!F5</f>
        <v>0.2645047722186526</v>
      </c>
      <c r="E7" s="9">
        <f>'2'!G38/'2'!G5</f>
        <v>0.18946369816810169</v>
      </c>
      <c r="F7" s="9">
        <f>'2'!H38/'2'!H5</f>
        <v>8.387462438184877E-2</v>
      </c>
      <c r="G7" s="9">
        <f>'2'!I38/'2'!I5</f>
        <v>0.16530027011417231</v>
      </c>
    </row>
    <row r="8" spans="1:7" x14ac:dyDescent="0.25">
      <c r="A8" t="s">
        <v>116</v>
      </c>
      <c r="B8" s="9">
        <f>'2'!D38/'1'!D5</f>
        <v>1.529357239587816E-2</v>
      </c>
      <c r="C8" s="9">
        <f>'2'!E38/'1'!E5</f>
        <v>1.6216421445341779E-2</v>
      </c>
      <c r="D8" s="9">
        <f>'2'!F38/'1'!F5</f>
        <v>1.177293160609898E-2</v>
      </c>
      <c r="E8" s="9">
        <f>'2'!G38/'1'!G5</f>
        <v>8.3450658122745242E-3</v>
      </c>
      <c r="F8" s="9">
        <f>'2'!H38/'1'!H5</f>
        <v>3.4443558108461208E-3</v>
      </c>
      <c r="G8" s="9">
        <f>'2'!I38/'1'!I5</f>
        <v>6.4815683516815234E-3</v>
      </c>
    </row>
    <row r="9" spans="1:7" x14ac:dyDescent="0.25">
      <c r="A9" t="s">
        <v>117</v>
      </c>
      <c r="B9" s="9">
        <f>'2'!D38/'1'!D35</f>
        <v>0.15407904623516266</v>
      </c>
      <c r="C9" s="9">
        <f>'2'!E38/'1'!E35</f>
        <v>0.15633412911340538</v>
      </c>
      <c r="D9" s="9">
        <f>'2'!F38/'1'!F35</f>
        <v>0.11281854651803011</v>
      </c>
      <c r="E9" s="9">
        <f>'2'!G38/'1'!G35</f>
        <v>9.1807951898441376E-2</v>
      </c>
      <c r="F9" s="9">
        <f>'2'!H38/'1'!H35</f>
        <v>4.525421183985967E-2</v>
      </c>
      <c r="G9" s="9">
        <f>'2'!I38/'1'!I35</f>
        <v>8.7962405375681507E-2</v>
      </c>
    </row>
    <row r="10" spans="1:7" x14ac:dyDescent="0.25">
      <c r="A10" t="s">
        <v>83</v>
      </c>
      <c r="B10" s="10">
        <v>0.109</v>
      </c>
      <c r="C10" s="10">
        <v>0.1241</v>
      </c>
      <c r="D10" s="10">
        <v>0.1152</v>
      </c>
      <c r="E10" s="10">
        <v>0.1215</v>
      </c>
      <c r="F10" s="10">
        <v>0.1084</v>
      </c>
      <c r="G10" s="10">
        <v>0.1084</v>
      </c>
    </row>
    <row r="11" spans="1:7" x14ac:dyDescent="0.25">
      <c r="A11" t="s">
        <v>118</v>
      </c>
      <c r="B11" s="10">
        <v>3.9399999999999998E-2</v>
      </c>
      <c r="C11" s="10">
        <v>3.6400000000000002E-2</v>
      </c>
      <c r="D11" s="10">
        <v>4.2500000000000003E-2</v>
      </c>
      <c r="E11" s="10">
        <v>4.8899999999999999E-2</v>
      </c>
      <c r="F11" s="10">
        <v>5.9900000000000002E-2</v>
      </c>
      <c r="G11" s="10">
        <v>5.9900000000000002E-2</v>
      </c>
    </row>
    <row r="12" spans="1:7" x14ac:dyDescent="0.25">
      <c r="A12" t="s">
        <v>119</v>
      </c>
      <c r="B12" s="9">
        <f>'1'!D17/'1'!D27</f>
        <v>0.72772088689106162</v>
      </c>
      <c r="C12" s="9">
        <f>'1'!E17/'1'!E27</f>
        <v>0.74827840719226824</v>
      </c>
      <c r="D12" s="9">
        <f>'1'!F17/'1'!F27</f>
        <v>0.76773978559319445</v>
      </c>
      <c r="E12" s="9">
        <f>'1'!G17/'1'!G27</f>
        <v>0.79427358150206573</v>
      </c>
      <c r="F12" s="9">
        <f>'1'!H17/'1'!H27</f>
        <v>0.82888892113696222</v>
      </c>
      <c r="G12" s="9">
        <f>'1'!I17/'1'!I27</f>
        <v>0.85608740165747044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Sunny</cp:lastModifiedBy>
  <dcterms:created xsi:type="dcterms:W3CDTF">2016-10-31T06:33:42Z</dcterms:created>
  <dcterms:modified xsi:type="dcterms:W3CDTF">2020-04-12T14:25:10Z</dcterms:modified>
</cp:coreProperties>
</file>