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A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  <c r="E60" i="1"/>
  <c r="F60" i="1"/>
  <c r="G60" i="1"/>
  <c r="H60" i="1"/>
  <c r="I60" i="1"/>
  <c r="C60" i="1"/>
  <c r="I63" i="1"/>
  <c r="I62" i="1"/>
  <c r="I58" i="1"/>
  <c r="I47" i="1"/>
  <c r="I44" i="1"/>
  <c r="I26" i="1"/>
  <c r="I30" i="1" s="1"/>
  <c r="I21" i="1"/>
  <c r="I14" i="1"/>
  <c r="I9" i="1"/>
  <c r="H55" i="3" l="1"/>
  <c r="I26" i="2" l="1"/>
  <c r="D58" i="1"/>
  <c r="E58" i="1"/>
  <c r="F58" i="1"/>
  <c r="G58" i="1"/>
  <c r="H58" i="1"/>
  <c r="I44" i="2"/>
  <c r="H53" i="3" l="1"/>
  <c r="G5" i="4" l="1"/>
  <c r="H48" i="3"/>
  <c r="H41" i="3"/>
  <c r="H31" i="3"/>
  <c r="H18" i="3"/>
  <c r="H32" i="3" s="1"/>
  <c r="I38" i="2"/>
  <c r="I35" i="2"/>
  <c r="I27" i="2"/>
  <c r="I36" i="2" s="1"/>
  <c r="I42" i="2" s="1"/>
  <c r="I13" i="2"/>
  <c r="I6" i="2"/>
  <c r="I43" i="2" l="1"/>
  <c r="G8" i="4"/>
  <c r="G9" i="4"/>
  <c r="G7" i="4"/>
  <c r="G6" i="4"/>
  <c r="H50" i="3"/>
  <c r="H54" i="3"/>
  <c r="G55" i="3"/>
  <c r="C55" i="3"/>
  <c r="D55" i="3"/>
  <c r="E55" i="3"/>
  <c r="F55" i="3"/>
  <c r="B55" i="3"/>
  <c r="H44" i="2"/>
  <c r="D44" i="2"/>
  <c r="D43" i="2" s="1"/>
  <c r="E44" i="2"/>
  <c r="F44" i="2"/>
  <c r="G44" i="2"/>
  <c r="C44" i="2"/>
  <c r="D63" i="1"/>
  <c r="E63" i="1"/>
  <c r="F63" i="1"/>
  <c r="G63" i="1"/>
  <c r="H63" i="1"/>
  <c r="C63" i="1"/>
  <c r="B63" i="1"/>
  <c r="E62" i="1" l="1"/>
  <c r="H38" i="2"/>
  <c r="C38" i="2"/>
  <c r="D35" i="2"/>
  <c r="E35" i="2"/>
  <c r="F35" i="2"/>
  <c r="G35" i="2"/>
  <c r="H35" i="2"/>
  <c r="C35" i="2"/>
  <c r="C26" i="2"/>
  <c r="C6" i="2"/>
  <c r="C13" i="2" s="1"/>
  <c r="C26" i="1"/>
  <c r="C21" i="1"/>
  <c r="C14" i="1"/>
  <c r="C9" i="1"/>
  <c r="C27" i="2" l="1"/>
  <c r="C36" i="2" s="1"/>
  <c r="C42" i="2" s="1"/>
  <c r="C43" i="2" s="1"/>
  <c r="C30" i="1"/>
  <c r="E18" i="3"/>
  <c r="H44" i="1"/>
  <c r="H47" i="1" s="1"/>
  <c r="C44" i="1"/>
  <c r="D44" i="1"/>
  <c r="D47" i="1" s="1"/>
  <c r="D26" i="1"/>
  <c r="D21" i="1"/>
  <c r="D14" i="1"/>
  <c r="D9" i="1"/>
  <c r="B9" i="4" l="1"/>
  <c r="D62" i="1"/>
  <c r="D30" i="1"/>
  <c r="E41" i="3"/>
  <c r="B41" i="3"/>
  <c r="B31" i="3"/>
  <c r="B8" i="4" l="1"/>
  <c r="D48" i="3"/>
  <c r="E48" i="3"/>
  <c r="F48" i="3"/>
  <c r="G48" i="3"/>
  <c r="D41" i="3"/>
  <c r="F41" i="3"/>
  <c r="G41" i="3"/>
  <c r="D31" i="3"/>
  <c r="E31" i="3"/>
  <c r="F31" i="3"/>
  <c r="G31" i="3"/>
  <c r="D18" i="3"/>
  <c r="D32" i="3" s="1"/>
  <c r="E32" i="3"/>
  <c r="F18" i="3"/>
  <c r="F32" i="3" s="1"/>
  <c r="F54" i="3" s="1"/>
  <c r="G18" i="3"/>
  <c r="C48" i="3"/>
  <c r="C41" i="3"/>
  <c r="C31" i="3"/>
  <c r="C18" i="3"/>
  <c r="B48" i="3"/>
  <c r="B18" i="3"/>
  <c r="G38" i="2"/>
  <c r="E38" i="2"/>
  <c r="D38" i="2"/>
  <c r="F38" i="2"/>
  <c r="D26" i="2"/>
  <c r="D6" i="2"/>
  <c r="B5" i="4" s="1"/>
  <c r="H26" i="2"/>
  <c r="G26" i="2"/>
  <c r="F26" i="2"/>
  <c r="E26" i="2"/>
  <c r="H6" i="2"/>
  <c r="G6" i="2"/>
  <c r="F6" i="2"/>
  <c r="E6" i="2"/>
  <c r="B38" i="2"/>
  <c r="B35" i="2"/>
  <c r="B26" i="2"/>
  <c r="B6" i="2"/>
  <c r="B13" i="2" s="1"/>
  <c r="E44" i="1"/>
  <c r="E47" i="1" s="1"/>
  <c r="B58" i="1"/>
  <c r="B62" i="1" s="1"/>
  <c r="B44" i="1"/>
  <c r="B26" i="1"/>
  <c r="B21" i="1"/>
  <c r="B14" i="1"/>
  <c r="B9" i="1"/>
  <c r="F62" i="1"/>
  <c r="G62" i="1"/>
  <c r="H62" i="1"/>
  <c r="F44" i="1"/>
  <c r="F47" i="1" s="1"/>
  <c r="G44" i="1"/>
  <c r="G47" i="1" s="1"/>
  <c r="E26" i="1"/>
  <c r="F26" i="1"/>
  <c r="G26" i="1"/>
  <c r="H26" i="1"/>
  <c r="E21" i="1"/>
  <c r="F21" i="1"/>
  <c r="G21" i="1"/>
  <c r="H21" i="1"/>
  <c r="E14" i="1"/>
  <c r="F14" i="1"/>
  <c r="G14" i="1"/>
  <c r="H14" i="1"/>
  <c r="E9" i="1"/>
  <c r="E30" i="1" s="1"/>
  <c r="F9" i="1"/>
  <c r="F30" i="1" s="1"/>
  <c r="G9" i="1"/>
  <c r="H9" i="1"/>
  <c r="H30" i="1" s="1"/>
  <c r="C58" i="1"/>
  <c r="C62" i="1" s="1"/>
  <c r="G32" i="3" l="1"/>
  <c r="G54" i="3" s="1"/>
  <c r="D13" i="2"/>
  <c r="B7" i="4" s="1"/>
  <c r="G13" i="2"/>
  <c r="G27" i="2" s="1"/>
  <c r="E5" i="4"/>
  <c r="H13" i="2"/>
  <c r="H27" i="2" s="1"/>
  <c r="F5" i="4"/>
  <c r="F13" i="2"/>
  <c r="F27" i="2" s="1"/>
  <c r="D5" i="4"/>
  <c r="E13" i="2"/>
  <c r="E27" i="2" s="1"/>
  <c r="C6" i="4" s="1"/>
  <c r="C5" i="4"/>
  <c r="E50" i="3"/>
  <c r="E53" i="3" s="1"/>
  <c r="E54" i="3"/>
  <c r="D50" i="3"/>
  <c r="D53" i="3" s="1"/>
  <c r="D54" i="3"/>
  <c r="B27" i="2"/>
  <c r="B36" i="2" s="1"/>
  <c r="B42" i="2" s="1"/>
  <c r="F50" i="3"/>
  <c r="F53" i="3" s="1"/>
  <c r="C32" i="3"/>
  <c r="D27" i="2"/>
  <c r="B30" i="1"/>
  <c r="G30" i="1"/>
  <c r="B47" i="1"/>
  <c r="B60" i="1" s="1"/>
  <c r="B32" i="3"/>
  <c r="C47" i="1"/>
  <c r="G50" i="3" l="1"/>
  <c r="G53" i="3" s="1"/>
  <c r="G36" i="2"/>
  <c r="G42" i="2" s="1"/>
  <c r="G43" i="2" s="1"/>
  <c r="E6" i="4"/>
  <c r="F6" i="4"/>
  <c r="H36" i="2"/>
  <c r="H42" i="2" s="1"/>
  <c r="H43" i="2" s="1"/>
  <c r="F36" i="2"/>
  <c r="F42" i="2" s="1"/>
  <c r="F43" i="2" s="1"/>
  <c r="D6" i="4"/>
  <c r="D36" i="2"/>
  <c r="B6" i="4"/>
  <c r="B50" i="3"/>
  <c r="B53" i="3" s="1"/>
  <c r="B54" i="3"/>
  <c r="C50" i="3"/>
  <c r="C53" i="3" s="1"/>
  <c r="C54" i="3"/>
  <c r="E36" i="2"/>
  <c r="E42" i="2" s="1"/>
  <c r="E43" i="2" s="1"/>
  <c r="F8" i="4" l="1"/>
  <c r="F7" i="4"/>
  <c r="F9" i="4"/>
  <c r="D8" i="4"/>
  <c r="D7" i="4"/>
  <c r="D9" i="4"/>
  <c r="C9" i="4"/>
  <c r="C8" i="4"/>
  <c r="C7" i="4"/>
  <c r="E7" i="4"/>
  <c r="E9" i="4"/>
  <c r="E8" i="4"/>
</calcChain>
</file>

<file path=xl/sharedStrings.xml><?xml version="1.0" encoding="utf-8"?>
<sst xmlns="http://schemas.openxmlformats.org/spreadsheetml/2006/main" count="220" uniqueCount="131">
  <si>
    <t>Cash</t>
  </si>
  <si>
    <t>In hand (including foreign currencies)</t>
  </si>
  <si>
    <t>Balance with Bangladesh Bank and its agent banks (including foreign currencies)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</si>
  <si>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</si>
  <si>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</si>
  <si>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</si>
  <si>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</si>
  <si>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</si>
  <si>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</si>
  <si>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Loans, cash credit, overdrafts etc./investments</t>
  </si>
  <si>
    <t>Bills purchased and discounted</t>
  </si>
  <si>
    <t>Liabilities</t>
  </si>
  <si>
    <t>Subordinated bond</t>
  </si>
  <si>
    <t>Bills payable</t>
  </si>
  <si>
    <t>Paid up capital</t>
  </si>
  <si>
    <t>Statutory reserve</t>
  </si>
  <si>
    <t>Foreign currency translation reserve</t>
  </si>
  <si>
    <t xml:space="preserve">As at 31 December </t>
  </si>
  <si>
    <t>Net interest income/net profit on investments</t>
  </si>
  <si>
    <t>Investment income</t>
  </si>
  <si>
    <t>Commission, exchange and brokerage</t>
  </si>
  <si>
    <t>Other operating income</t>
  </si>
  <si>
    <t>Rent, taxes, insurance, electricity etc.</t>
  </si>
  <si>
    <t>Postage, stamp, telecommunication etc.</t>
  </si>
  <si>
    <t>Stationery, printing, advertisements etc.</t>
  </si>
  <si>
    <t>Managing Director’s salary and fees</t>
  </si>
  <si>
    <t>Directors’ fees and expenses</t>
  </si>
  <si>
    <t>Auditors’ fees</t>
  </si>
  <si>
    <t>Charges on loan losses</t>
  </si>
  <si>
    <t>Depreciation and repair of bank’s assets</t>
  </si>
  <si>
    <t>Other expenses</t>
  </si>
  <si>
    <t>Earnings per share (par value Taka 10)</t>
  </si>
  <si>
    <t>Interest receipts in cash</t>
  </si>
  <si>
    <t>Interest payments</t>
  </si>
  <si>
    <t>Dividend receipts</t>
  </si>
  <si>
    <t>Recoveries on Loans previously written-off</t>
  </si>
  <si>
    <t>Cash payments to employees</t>
  </si>
  <si>
    <t>Cash payments to suppliers</t>
  </si>
  <si>
    <t>Income taxes paid</t>
  </si>
  <si>
    <t>Receipts from other operating activities</t>
  </si>
  <si>
    <t>Payments for other operating activities</t>
  </si>
  <si>
    <t>Increase / (decrease) in operating assets and liabilities</t>
  </si>
  <si>
    <t>Loans &amp; advances to customers</t>
  </si>
  <si>
    <t>Other Assets</t>
  </si>
  <si>
    <t>Deposits from other banks</t>
  </si>
  <si>
    <t>Deposits from customers</t>
  </si>
  <si>
    <t>Other Liabilities</t>
  </si>
  <si>
    <t>Proceeds from sale of securities</t>
  </si>
  <si>
    <t>Payments for purchase of securities</t>
  </si>
  <si>
    <t>-</t>
  </si>
  <si>
    <t>Share money deposit</t>
  </si>
  <si>
    <t>General reserve</t>
  </si>
  <si>
    <t>Asset revaluation reserve</t>
  </si>
  <si>
    <t>Interest income</t>
  </si>
  <si>
    <t>Salary and allowances</t>
  </si>
  <si>
    <t>Legal and professional expenses</t>
  </si>
  <si>
    <t>Current tax</t>
  </si>
  <si>
    <t>Deferred tax</t>
  </si>
  <si>
    <t>Less: Interest paid on deposits and borrowings etc.</t>
  </si>
  <si>
    <t>Fees, commission, brokerage etc.</t>
  </si>
  <si>
    <t>Statutory deposit</t>
  </si>
  <si>
    <t>Purchase/sales of trading securities</t>
  </si>
  <si>
    <t>Other Liabilities accounts of customers</t>
  </si>
  <si>
    <t>Trading liabillities</t>
  </si>
  <si>
    <t>Purchase of property, plant and equipments</t>
  </si>
  <si>
    <t>Payments against lease obligation/ FDR</t>
  </si>
  <si>
    <t>Proceeds from sale of property, plant and equipments</t>
  </si>
  <si>
    <t>Loans &amp; advances to other banks</t>
  </si>
  <si>
    <t>Standard Bank Limited</t>
  </si>
  <si>
    <t>Revaluation reserve on investment</t>
  </si>
  <si>
    <t>Bonus share</t>
  </si>
  <si>
    <t>Surplus in Profit and Loss Account/ Retianed earnings</t>
  </si>
  <si>
    <t>Current / Al wadeeeah Deposits &amp; Other Deposits</t>
  </si>
  <si>
    <t>Savings Bank/ Mudaraba Savings Deposits</t>
  </si>
  <si>
    <t>Fixed Deposits/ MudarabaTrm Deposits</t>
  </si>
  <si>
    <t>Deposits Under Schemes / Mudaraba Deposit Schemes</t>
  </si>
  <si>
    <t>Short term Deposits / Mudaraba Short erm Deposits</t>
  </si>
  <si>
    <t>Specific Provision</t>
  </si>
  <si>
    <t xml:space="preserve">General Provision </t>
  </si>
  <si>
    <t>Provision for Off-balance sheet items</t>
  </si>
  <si>
    <t>Provison for diminution in value of investments</t>
  </si>
  <si>
    <t>Other Provision</t>
  </si>
  <si>
    <t>Provision for impairment of client marginal loan</t>
  </si>
  <si>
    <t>Income from Investment</t>
  </si>
  <si>
    <t>Investment in subsidiary</t>
  </si>
  <si>
    <t>Received from Issue of loan capital and debt security</t>
  </si>
  <si>
    <t>Received for redemption of loan capital and debt security</t>
  </si>
  <si>
    <t>Dividend paid</t>
  </si>
  <si>
    <t>Receipts from issue of ordinary shares</t>
  </si>
  <si>
    <t>Ratio</t>
  </si>
  <si>
    <t>Operating Margin</t>
  </si>
  <si>
    <t>Net Margin</t>
  </si>
  <si>
    <t>Capital to Risk Weighted Assets Ratio</t>
  </si>
  <si>
    <t>Property and Assets</t>
  </si>
  <si>
    <t>Balance with Other Banks and Financial Institutions</t>
  </si>
  <si>
    <t>Loans and Advances/Investments</t>
  </si>
  <si>
    <t>Fixed Assets including Premises, Furniture and Fixtures</t>
  </si>
  <si>
    <t>Non-Banking Assets</t>
  </si>
  <si>
    <t>Liabilities and Capital</t>
  </si>
  <si>
    <t>Borrowings from Other Banks, Financial Institutions and Agents</t>
  </si>
  <si>
    <t>Deposits and Other Accounts</t>
  </si>
  <si>
    <t>Shareholders’ Equity</t>
  </si>
  <si>
    <t>Non-controlling interest</t>
  </si>
  <si>
    <t>Net assets value per share</t>
  </si>
  <si>
    <t>Shares to calculate NAVPS</t>
  </si>
  <si>
    <t>Operating Income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</si>
  <si>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</si>
  <si>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</si>
  <si>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</si>
  <si>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</si>
  <si>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</si>
  <si>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</si>
  <si>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Shares to Calculate EPS</t>
  </si>
  <si>
    <t>Net Cash Flows - Operating Activities</t>
  </si>
  <si>
    <t>Operating profit before changes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</si>
  <si>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</si>
  <si>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</si>
  <si>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</si>
  <si>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</si>
  <si>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</si>
  <si>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</si>
  <si>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</si>
  <si>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Effects of exchange rate  changes on cash and cash equivalent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</si>
  <si>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</si>
  <si>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</si>
  <si>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</si>
  <si>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</si>
  <si>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</si>
  <si>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Balance Sheet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</si>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</sst>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1" fontId="0" fillId="0" borderId="0" xfId="1" applyNumberFormat="1" applyFont="1"/>
    <xf numFmtId="1" fontId="1" fillId="0" borderId="0" xfId="0" applyNumberFormat="1" applyFont="1"/>
    <xf numFmtId="3" fontId="0" fillId="0" borderId="0" xfId="0" applyNumberFormat="1" applyFont="1"/>
    <xf numFmtId="3" fontId="1" fillId="0" borderId="0" xfId="0" applyNumberFormat="1" applyFont="1" applyFill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Font="1" applyFill="1"/>
    <xf numFmtId="3" fontId="1" fillId="0" borderId="1" xfId="0" applyNumberFormat="1" applyFont="1" applyBorder="1"/>
    <xf numFmtId="3" fontId="1" fillId="0" borderId="0" xfId="0" applyNumberFormat="1" applyFont="1" applyBorder="1"/>
    <xf numFmtId="3" fontId="1" fillId="0" borderId="0" xfId="0" applyNumberFormat="1" applyFont="1" applyFill="1" applyBorder="1"/>
    <xf numFmtId="3" fontId="1" fillId="0" borderId="1" xfId="0" applyNumberFormat="1" applyFont="1" applyFill="1" applyBorder="1"/>
    <xf numFmtId="0" fontId="0" fillId="0" borderId="0" xfId="0" applyFont="1" applyFill="1"/>
    <xf numFmtId="2" fontId="1" fillId="0" borderId="0" xfId="0" applyNumberFormat="1" applyFont="1"/>
    <xf numFmtId="0" fontId="3" fillId="0" borderId="0" xfId="0" applyFont="1"/>
    <xf numFmtId="10" fontId="0" fillId="0" borderId="0" xfId="2" applyNumberFormat="1" applyFont="1"/>
    <xf numFmtId="10" fontId="0" fillId="0" borderId="0" xfId="0" applyNumberFormat="1"/>
    <xf numFmtId="2" fontId="0" fillId="0" borderId="0" xfId="0" applyNumberFormat="1"/>
    <xf numFmtId="0" fontId="1" fillId="0" borderId="3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1" fillId="0" borderId="3" xfId="0" applyFont="1" applyBorder="1"/>
    <xf numFmtId="0" fontId="1" fillId="0" borderId="1" xfId="0" applyFont="1" applyBorder="1"/>
    <xf numFmtId="0" fontId="5" fillId="0" borderId="0" xfId="0" applyFont="1" applyAlignment="1">
      <alignment vertical="center"/>
    </xf>
    <xf numFmtId="164" fontId="0" fillId="0" borderId="0" xfId="3" applyNumberFormat="1" applyFont="1"/>
    <xf numFmtId="164" fontId="1" fillId="0" borderId="0" xfId="3" applyNumberFormat="1" applyFont="1"/>
    <xf numFmtId="164" fontId="1" fillId="0" borderId="2" xfId="3" applyNumberFormat="1" applyFont="1" applyBorder="1"/>
    <xf numFmtId="164" fontId="1" fillId="0" borderId="1" xfId="3" applyNumberFormat="1" applyFont="1" applyBorder="1"/>
    <xf numFmtId="43" fontId="1" fillId="0" borderId="0" xfId="3" applyNumberFormat="1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pane xSplit="1" ySplit="4" topLeftCell="B23" activePane="bottomRight" state="frozen"/>
      <selection pane="topRight" activeCell="B1" sqref="B1"/>
      <selection pane="bottomLeft" activeCell="A6" sqref="A6"/>
      <selection pane="bottomRight" activeCell="G66" sqref="G66"/>
    </sheetView>
  </sheetViews>
  <sheetFormatPr defaultRowHeight="15" x14ac:dyDescent="0.25"/>
  <cols>
    <col min="1" max="1" width="49" customWidth="1"/>
    <col min="2" max="2" width="16.140625" style="5" customWidth="1"/>
    <col min="3" max="4" width="14.85546875" bestFit="1" customWidth="1"/>
    <col min="5" max="5" width="14.85546875" style="10" bestFit="1" customWidth="1"/>
    <col min="6" max="9" width="14.85546875" bestFit="1" customWidth="1"/>
    <col min="10" max="10" width="12" bestFit="1" customWidth="1"/>
  </cols>
  <sheetData>
    <row r="1" spans="1:9" x14ac:dyDescent="0.25">
      <c r="A1" s="2" t="s">
        <v>68</v>
      </c>
      <c r="B1"/>
      <c r="E1"/>
    </row>
    <row r="2" spans="1:9" x14ac:dyDescent="0.25">
      <c r="A2" s="2" t="s">
        <v>128</v>
      </c>
      <c r="B2"/>
      <c r="E2"/>
    </row>
    <row r="3" spans="1:9" x14ac:dyDescent="0.25">
      <c r="A3" t="s">
        <v>17</v>
      </c>
      <c r="B3"/>
      <c r="E3"/>
    </row>
    <row r="4" spans="1:9" ht="15.75" x14ac:dyDescent="0.25">
      <c r="A4" s="19"/>
      <c r="B4" s="19">
        <v>2011</v>
      </c>
      <c r="C4" s="19">
        <v>2012</v>
      </c>
      <c r="D4" s="19">
        <v>2013</v>
      </c>
      <c r="E4" s="19">
        <v>2014</v>
      </c>
      <c r="F4" s="19">
        <v>2015</v>
      </c>
      <c r="G4" s="19">
        <v>2016</v>
      </c>
      <c r="H4" s="19">
        <v>2017</v>
      </c>
      <c r="I4" s="19">
        <v>2018</v>
      </c>
    </row>
    <row r="5" spans="1:9" x14ac:dyDescent="0.25">
      <c r="A5" s="23" t="s">
        <v>93</v>
      </c>
      <c r="B5"/>
    </row>
    <row r="6" spans="1:9" x14ac:dyDescent="0.25">
      <c r="A6" s="24" t="s">
        <v>0</v>
      </c>
      <c r="B6"/>
    </row>
    <row r="7" spans="1:9" x14ac:dyDescent="0.25">
      <c r="A7" t="s">
        <v>1</v>
      </c>
      <c r="B7"/>
      <c r="C7" s="3">
        <v>662581588</v>
      </c>
      <c r="D7" s="3">
        <v>863127350</v>
      </c>
      <c r="E7" s="11">
        <v>873442651</v>
      </c>
      <c r="F7" s="3">
        <v>830241390</v>
      </c>
      <c r="G7" s="3">
        <v>964813799</v>
      </c>
      <c r="H7" s="3">
        <v>1208616155</v>
      </c>
      <c r="I7" s="3">
        <v>1546002400</v>
      </c>
    </row>
    <row r="8" spans="1:9" ht="30" x14ac:dyDescent="0.25">
      <c r="A8" s="1" t="s">
        <v>2</v>
      </c>
      <c r="B8"/>
      <c r="C8" s="3">
        <v>4855402721</v>
      </c>
      <c r="D8" s="3">
        <v>5698967944</v>
      </c>
      <c r="E8" s="11">
        <v>6477792421</v>
      </c>
      <c r="F8" s="3">
        <v>6382226971</v>
      </c>
      <c r="G8" s="3">
        <v>7498773090</v>
      </c>
      <c r="H8" s="3">
        <v>8547694819</v>
      </c>
      <c r="I8" s="3">
        <v>8138801252</v>
      </c>
    </row>
    <row r="9" spans="1:9" x14ac:dyDescent="0.25">
      <c r="A9" s="1"/>
      <c r="B9" s="2">
        <f t="shared" ref="B9" si="0">SUM(B7:B8)</f>
        <v>0</v>
      </c>
      <c r="C9" s="13">
        <f>SUM(C7:C8)</f>
        <v>5517984309</v>
      </c>
      <c r="D9" s="13">
        <f t="shared" ref="D9" si="1">SUM(D7:D8)</f>
        <v>6562095294</v>
      </c>
      <c r="E9" s="16">
        <f t="shared" ref="E9:I9" si="2">SUM(E7:E8)</f>
        <v>7351235072</v>
      </c>
      <c r="F9" s="13">
        <f t="shared" si="2"/>
        <v>7212468361</v>
      </c>
      <c r="G9" s="13">
        <f t="shared" si="2"/>
        <v>8463586889</v>
      </c>
      <c r="H9" s="13">
        <f t="shared" si="2"/>
        <v>9756310974</v>
      </c>
      <c r="I9" s="13">
        <f t="shared" si="2"/>
        <v>9684803652</v>
      </c>
    </row>
    <row r="10" spans="1:9" x14ac:dyDescent="0.25">
      <c r="A10" s="1"/>
      <c r="B10" s="2"/>
      <c r="C10" s="14"/>
      <c r="D10" s="14"/>
      <c r="E10" s="15"/>
      <c r="F10" s="14"/>
      <c r="G10" s="14"/>
      <c r="H10" s="14"/>
      <c r="I10" s="14"/>
    </row>
    <row r="11" spans="1:9" x14ac:dyDescent="0.25">
      <c r="A11" s="25" t="s">
        <v>94</v>
      </c>
      <c r="B11"/>
    </row>
    <row r="12" spans="1:9" x14ac:dyDescent="0.25">
      <c r="A12" t="s">
        <v>3</v>
      </c>
      <c r="B12"/>
      <c r="C12" s="3">
        <v>2011857348</v>
      </c>
      <c r="D12" s="3">
        <v>1753658231</v>
      </c>
      <c r="E12" s="11">
        <v>1278152804</v>
      </c>
      <c r="F12" s="3">
        <v>1912602964</v>
      </c>
      <c r="G12" s="3">
        <v>556528764</v>
      </c>
      <c r="H12" s="3">
        <v>2766411469</v>
      </c>
      <c r="I12" s="3">
        <v>1545252271</v>
      </c>
    </row>
    <row r="13" spans="1:9" x14ac:dyDescent="0.25">
      <c r="A13" t="s">
        <v>4</v>
      </c>
      <c r="B13"/>
      <c r="C13" s="3">
        <v>1426918925</v>
      </c>
      <c r="D13" s="3">
        <v>612364624</v>
      </c>
      <c r="E13" s="11">
        <v>770843258</v>
      </c>
      <c r="F13" s="3">
        <v>365748536</v>
      </c>
      <c r="G13" s="3">
        <v>676452852</v>
      </c>
      <c r="H13" s="3">
        <v>453824064</v>
      </c>
      <c r="I13" s="3">
        <v>107666621</v>
      </c>
    </row>
    <row r="14" spans="1:9" x14ac:dyDescent="0.25">
      <c r="B14" s="2">
        <f t="shared" ref="B14" si="3">SUM(B12:B13)</f>
        <v>0</v>
      </c>
      <c r="C14" s="13">
        <f>SUM(C12:C13)</f>
        <v>3438776273</v>
      </c>
      <c r="D14" s="13">
        <f t="shared" ref="D14" si="4">SUM(D12:D13)</f>
        <v>2366022855</v>
      </c>
      <c r="E14" s="16">
        <f t="shared" ref="E14:I14" si="5">SUM(E12:E13)</f>
        <v>2048996062</v>
      </c>
      <c r="F14" s="13">
        <f t="shared" si="5"/>
        <v>2278351500</v>
      </c>
      <c r="G14" s="13">
        <f t="shared" si="5"/>
        <v>1232981616</v>
      </c>
      <c r="H14" s="13">
        <f t="shared" si="5"/>
        <v>3220235533</v>
      </c>
      <c r="I14" s="13">
        <f t="shared" si="5"/>
        <v>1652918892</v>
      </c>
    </row>
    <row r="15" spans="1:9" x14ac:dyDescent="0.25">
      <c r="B15" s="2"/>
      <c r="C15" s="14"/>
      <c r="D15" s="14"/>
      <c r="E15" s="15"/>
      <c r="F15" s="14"/>
      <c r="G15" s="14"/>
      <c r="H15" s="14"/>
      <c r="I15" s="14"/>
    </row>
    <row r="16" spans="1:9" x14ac:dyDescent="0.25">
      <c r="A16" s="25" t="s">
        <v>5</v>
      </c>
      <c r="B16"/>
      <c r="C16" s="4">
        <v>2800000000</v>
      </c>
      <c r="D16" s="4">
        <v>1010000000</v>
      </c>
      <c r="E16" s="9">
        <v>250000000</v>
      </c>
      <c r="F16" s="4">
        <v>1070000000</v>
      </c>
      <c r="G16" s="4">
        <v>190000000</v>
      </c>
      <c r="H16" s="4">
        <v>450000000</v>
      </c>
      <c r="I16" s="4">
        <v>150000000</v>
      </c>
    </row>
    <row r="17" spans="1:9" x14ac:dyDescent="0.25">
      <c r="A17" s="25"/>
      <c r="B17"/>
      <c r="C17" s="4"/>
      <c r="D17" s="4"/>
      <c r="E17" s="9"/>
      <c r="F17" s="4"/>
      <c r="G17" s="4"/>
      <c r="H17" s="4"/>
      <c r="I17" s="4"/>
    </row>
    <row r="18" spans="1:9" x14ac:dyDescent="0.25">
      <c r="A18" s="25" t="s">
        <v>6</v>
      </c>
      <c r="B18"/>
    </row>
    <row r="19" spans="1:9" x14ac:dyDescent="0.25">
      <c r="A19" t="s">
        <v>7</v>
      </c>
      <c r="B19"/>
      <c r="C19" s="3">
        <v>14440891438</v>
      </c>
      <c r="D19" s="3">
        <v>16428864216</v>
      </c>
      <c r="E19" s="11">
        <v>17098391239</v>
      </c>
      <c r="F19" s="3">
        <v>14541005217</v>
      </c>
      <c r="G19" s="3">
        <v>15700064414</v>
      </c>
      <c r="H19" s="3">
        <v>16276132131</v>
      </c>
      <c r="I19" s="3">
        <v>20723153286</v>
      </c>
    </row>
    <row r="20" spans="1:9" x14ac:dyDescent="0.25">
      <c r="A20" t="s">
        <v>8</v>
      </c>
      <c r="B20"/>
      <c r="C20" s="3">
        <v>2337310657</v>
      </c>
      <c r="D20" s="3">
        <v>2738889156</v>
      </c>
      <c r="E20" s="11">
        <v>2755537051</v>
      </c>
      <c r="F20" s="3">
        <v>4567628140</v>
      </c>
      <c r="G20" s="3">
        <v>9832603892</v>
      </c>
      <c r="H20" s="3">
        <v>3958061985</v>
      </c>
      <c r="I20" s="3">
        <v>3890506072</v>
      </c>
    </row>
    <row r="21" spans="1:9" x14ac:dyDescent="0.25">
      <c r="B21" s="2">
        <f t="shared" ref="B21" si="6">SUM(B19:B20)</f>
        <v>0</v>
      </c>
      <c r="C21" s="13">
        <f>SUM(C19:C20)</f>
        <v>16778202095</v>
      </c>
      <c r="D21" s="13">
        <f t="shared" ref="D21" si="7">SUM(D19:D20)</f>
        <v>19167753372</v>
      </c>
      <c r="E21" s="16">
        <f t="shared" ref="E21:I21" si="8">SUM(E19:E20)</f>
        <v>19853928290</v>
      </c>
      <c r="F21" s="13">
        <f t="shared" si="8"/>
        <v>19108633357</v>
      </c>
      <c r="G21" s="13">
        <f t="shared" si="8"/>
        <v>25532668306</v>
      </c>
      <c r="H21" s="13">
        <f t="shared" si="8"/>
        <v>20234194116</v>
      </c>
      <c r="I21" s="13">
        <f t="shared" si="8"/>
        <v>24613659358</v>
      </c>
    </row>
    <row r="22" spans="1:9" x14ac:dyDescent="0.25">
      <c r="B22" s="2"/>
      <c r="C22" s="14"/>
      <c r="D22" s="14"/>
      <c r="E22" s="15"/>
      <c r="F22" s="14"/>
      <c r="G22" s="14"/>
      <c r="H22" s="14"/>
      <c r="I22" s="14"/>
    </row>
    <row r="23" spans="1:9" x14ac:dyDescent="0.25">
      <c r="A23" s="25" t="s">
        <v>95</v>
      </c>
      <c r="B23"/>
    </row>
    <row r="24" spans="1:9" x14ac:dyDescent="0.25">
      <c r="A24" t="s">
        <v>9</v>
      </c>
      <c r="B24" s="6"/>
      <c r="C24" s="3">
        <v>60347143583</v>
      </c>
      <c r="D24" s="3">
        <v>72937867870</v>
      </c>
      <c r="E24" s="11">
        <v>79567476576</v>
      </c>
      <c r="F24" s="3">
        <v>89971058258</v>
      </c>
      <c r="G24" s="3">
        <v>102691889320</v>
      </c>
      <c r="H24" s="3">
        <v>124905127508</v>
      </c>
      <c r="I24" s="3">
        <v>141262162448</v>
      </c>
    </row>
    <row r="25" spans="1:9" x14ac:dyDescent="0.25">
      <c r="A25" t="s">
        <v>10</v>
      </c>
      <c r="B25"/>
      <c r="C25" s="3">
        <v>1180571952</v>
      </c>
      <c r="D25" s="3">
        <v>1242881681</v>
      </c>
      <c r="E25" s="11">
        <v>881101576</v>
      </c>
      <c r="F25" s="3">
        <v>1515566349</v>
      </c>
      <c r="G25" s="3">
        <v>2347195700</v>
      </c>
      <c r="H25" s="3">
        <v>3323036660</v>
      </c>
      <c r="I25" s="3">
        <v>4798625145</v>
      </c>
    </row>
    <row r="26" spans="1:9" x14ac:dyDescent="0.25">
      <c r="B26" s="7">
        <f t="shared" ref="B26" si="9">SUM(B24:B25)</f>
        <v>0</v>
      </c>
      <c r="C26" s="4">
        <f>SUM(C24:C25)</f>
        <v>61527715535</v>
      </c>
      <c r="D26" s="4">
        <f t="shared" ref="D26" si="10">SUM(D24:D25)</f>
        <v>74180749551</v>
      </c>
      <c r="E26" s="9">
        <f t="shared" ref="E26:I26" si="11">SUM(E24:E25)</f>
        <v>80448578152</v>
      </c>
      <c r="F26" s="4">
        <f t="shared" si="11"/>
        <v>91486624607</v>
      </c>
      <c r="G26" s="4">
        <f t="shared" si="11"/>
        <v>105039085020</v>
      </c>
      <c r="H26" s="4">
        <f t="shared" si="11"/>
        <v>128228164168</v>
      </c>
      <c r="I26" s="4">
        <f t="shared" si="11"/>
        <v>146060787593</v>
      </c>
    </row>
    <row r="27" spans="1:9" x14ac:dyDescent="0.25">
      <c r="A27" s="24" t="s">
        <v>96</v>
      </c>
      <c r="B27"/>
      <c r="C27" s="8">
        <v>584910194</v>
      </c>
      <c r="D27" s="8">
        <v>663219939</v>
      </c>
      <c r="E27" s="12">
        <v>3430599462</v>
      </c>
      <c r="F27" s="8">
        <v>3472858709</v>
      </c>
      <c r="G27" s="8">
        <v>3515583288</v>
      </c>
      <c r="H27" s="8">
        <v>3689716206</v>
      </c>
      <c r="I27" s="8">
        <v>3717765034</v>
      </c>
    </row>
    <row r="28" spans="1:9" x14ac:dyDescent="0.25">
      <c r="A28" s="24" t="s">
        <v>43</v>
      </c>
      <c r="B28"/>
      <c r="C28" s="8">
        <v>4048317299</v>
      </c>
      <c r="D28" s="8">
        <v>5241497929</v>
      </c>
      <c r="E28" s="12">
        <v>6548351793</v>
      </c>
      <c r="F28" s="8">
        <v>7740821177</v>
      </c>
      <c r="G28" s="8">
        <v>8815302323</v>
      </c>
      <c r="H28" s="8">
        <v>10120491387</v>
      </c>
      <c r="I28" s="8">
        <v>11268131358</v>
      </c>
    </row>
    <row r="29" spans="1:9" x14ac:dyDescent="0.25">
      <c r="A29" s="24" t="s">
        <v>97</v>
      </c>
      <c r="B29" t="s">
        <v>49</v>
      </c>
      <c r="C29" t="s">
        <v>49</v>
      </c>
      <c r="D29" t="s">
        <v>49</v>
      </c>
      <c r="E29" s="10" t="s">
        <v>49</v>
      </c>
      <c r="F29" s="3"/>
      <c r="G29" s="3"/>
      <c r="H29" s="3"/>
      <c r="I29" s="3"/>
    </row>
    <row r="30" spans="1:9" x14ac:dyDescent="0.25">
      <c r="A30" s="2"/>
      <c r="B30" s="7">
        <f>SUM(B9,B14,B16,B21,B26:B28)</f>
        <v>0</v>
      </c>
      <c r="C30" s="13">
        <f>SUM(C9,C14,C16,C21,C26:C28)</f>
        <v>94695905705</v>
      </c>
      <c r="D30" s="13">
        <f>SUM(D9,D14,D16,D21,D26:D28)</f>
        <v>109191338940</v>
      </c>
      <c r="E30" s="16">
        <f t="shared" ref="E30:I30" si="12">SUM(E9,E14,E16,E21,E26:E28)</f>
        <v>119931688831</v>
      </c>
      <c r="F30" s="16">
        <f>SUM(F9,F14,F16,F21,F26:F28)</f>
        <v>132369757711</v>
      </c>
      <c r="G30" s="13">
        <f t="shared" si="12"/>
        <v>152789207442</v>
      </c>
      <c r="H30" s="13">
        <f t="shared" si="12"/>
        <v>175699112384</v>
      </c>
      <c r="I30" s="13">
        <f t="shared" si="12"/>
        <v>197148065887</v>
      </c>
    </row>
    <row r="31" spans="1:9" x14ac:dyDescent="0.25">
      <c r="B31"/>
    </row>
    <row r="32" spans="1:9" x14ac:dyDescent="0.25">
      <c r="A32" s="23" t="s">
        <v>98</v>
      </c>
      <c r="B32"/>
    </row>
    <row r="33" spans="1:9" x14ac:dyDescent="0.25">
      <c r="A33" s="25" t="s">
        <v>11</v>
      </c>
      <c r="B33"/>
      <c r="D33" s="8"/>
    </row>
    <row r="34" spans="1:9" x14ac:dyDescent="0.25">
      <c r="A34" s="25" t="s">
        <v>99</v>
      </c>
      <c r="B34"/>
      <c r="C34" s="8">
        <v>4315054156</v>
      </c>
      <c r="D34" s="8">
        <v>3957830382</v>
      </c>
      <c r="E34" s="12">
        <v>3360336329</v>
      </c>
      <c r="F34" s="12">
        <v>1115837033</v>
      </c>
      <c r="G34" s="12">
        <v>5283577204</v>
      </c>
      <c r="H34" s="12">
        <v>13424534006</v>
      </c>
      <c r="I34" s="12">
        <v>12092284525</v>
      </c>
    </row>
    <row r="35" spans="1:9" x14ac:dyDescent="0.25">
      <c r="A35" s="25" t="s">
        <v>12</v>
      </c>
      <c r="B35"/>
      <c r="C35">
        <v>0</v>
      </c>
      <c r="D35">
        <v>0</v>
      </c>
      <c r="E35" s="11">
        <v>0</v>
      </c>
      <c r="F35" s="3">
        <v>0</v>
      </c>
      <c r="G35" s="3">
        <v>0</v>
      </c>
      <c r="H35" s="3">
        <v>0</v>
      </c>
      <c r="I35" s="3"/>
    </row>
    <row r="36" spans="1:9" x14ac:dyDescent="0.25">
      <c r="B36" s="2"/>
      <c r="D36" s="4"/>
      <c r="E36" s="9"/>
      <c r="F36" s="4"/>
      <c r="G36" s="4"/>
      <c r="H36" s="4"/>
      <c r="I36" s="4"/>
    </row>
    <row r="37" spans="1:9" x14ac:dyDescent="0.25">
      <c r="A37" s="25" t="s">
        <v>100</v>
      </c>
      <c r="B37"/>
    </row>
    <row r="38" spans="1:9" x14ac:dyDescent="0.25">
      <c r="A38" t="s">
        <v>72</v>
      </c>
      <c r="B38"/>
      <c r="C38" s="3">
        <v>9041148746</v>
      </c>
      <c r="D38" s="3">
        <v>8885853950</v>
      </c>
      <c r="E38" s="11">
        <v>10831206847</v>
      </c>
      <c r="F38" s="3">
        <v>13304170190</v>
      </c>
      <c r="G38" s="3">
        <v>14914823601</v>
      </c>
      <c r="H38" s="3">
        <v>17714529882</v>
      </c>
      <c r="I38" s="3">
        <v>18116467138</v>
      </c>
    </row>
    <row r="39" spans="1:9" x14ac:dyDescent="0.25">
      <c r="A39" t="s">
        <v>13</v>
      </c>
      <c r="B39"/>
      <c r="C39" s="3">
        <v>902014438</v>
      </c>
      <c r="D39" s="3">
        <v>843062680</v>
      </c>
      <c r="E39" s="11">
        <v>1155231376</v>
      </c>
      <c r="F39" s="3">
        <v>1244563604</v>
      </c>
      <c r="G39" s="3">
        <v>2908731946</v>
      </c>
      <c r="H39" s="3">
        <v>2671530602</v>
      </c>
      <c r="I39" s="3">
        <v>2890076248</v>
      </c>
    </row>
    <row r="40" spans="1:9" x14ac:dyDescent="0.25">
      <c r="A40" t="s">
        <v>73</v>
      </c>
      <c r="B40"/>
      <c r="C40" s="3">
        <v>2955133351</v>
      </c>
      <c r="D40" s="3">
        <v>3748263695</v>
      </c>
      <c r="E40" s="11">
        <v>4805271546</v>
      </c>
      <c r="F40" s="3">
        <v>6084761875</v>
      </c>
      <c r="G40" s="3">
        <v>8036626269</v>
      </c>
      <c r="H40" s="3">
        <v>10350006851</v>
      </c>
      <c r="I40" s="3">
        <v>11086539951</v>
      </c>
    </row>
    <row r="41" spans="1:9" x14ac:dyDescent="0.25">
      <c r="A41" t="s">
        <v>76</v>
      </c>
      <c r="C41" s="3">
        <v>4269551130</v>
      </c>
      <c r="D41" s="3">
        <v>2740007509</v>
      </c>
      <c r="E41" s="11">
        <v>3042423837</v>
      </c>
      <c r="F41" s="3">
        <v>3109669981</v>
      </c>
      <c r="G41" s="3">
        <v>4621491769</v>
      </c>
      <c r="H41" s="3">
        <v>4758715053</v>
      </c>
      <c r="I41" s="3">
        <v>6185200592</v>
      </c>
    </row>
    <row r="42" spans="1:9" x14ac:dyDescent="0.25">
      <c r="A42" t="s">
        <v>74</v>
      </c>
      <c r="B42"/>
      <c r="C42">
        <v>52493828918</v>
      </c>
      <c r="D42">
        <v>62564863217</v>
      </c>
      <c r="E42">
        <v>69264360063</v>
      </c>
      <c r="F42">
        <v>74648028186</v>
      </c>
      <c r="G42" s="3">
        <v>83045594746</v>
      </c>
      <c r="H42" s="3">
        <v>90433874209</v>
      </c>
      <c r="I42" s="3">
        <v>107826077009</v>
      </c>
    </row>
    <row r="43" spans="1:9" x14ac:dyDescent="0.25">
      <c r="A43" t="s">
        <v>75</v>
      </c>
      <c r="B43"/>
      <c r="C43" s="3">
        <v>6415496201</v>
      </c>
      <c r="D43">
        <v>9180373967</v>
      </c>
      <c r="E43" s="17">
        <v>8203844668</v>
      </c>
      <c r="F43" s="17">
        <v>8540538150</v>
      </c>
      <c r="G43" s="3">
        <v>9026563156</v>
      </c>
      <c r="H43" s="3">
        <v>8802029703</v>
      </c>
      <c r="I43" s="3">
        <v>8856339273</v>
      </c>
    </row>
    <row r="44" spans="1:9" x14ac:dyDescent="0.25">
      <c r="B44" s="7">
        <f t="shared" ref="B44" si="13">SUM(B38:B43)</f>
        <v>0</v>
      </c>
      <c r="C44" s="13">
        <f>SUM(C38:C43)</f>
        <v>76077172784</v>
      </c>
      <c r="D44" s="13">
        <f>SUM(D38:D43)</f>
        <v>87962425018</v>
      </c>
      <c r="E44" s="16">
        <f t="shared" ref="E44:G44" si="14">SUM(E38:E43)</f>
        <v>97302338337</v>
      </c>
      <c r="F44" s="13">
        <f t="shared" si="14"/>
        <v>106931731986</v>
      </c>
      <c r="G44" s="13">
        <f t="shared" si="14"/>
        <v>122553831487</v>
      </c>
      <c r="H44" s="13">
        <f>SUM(H38:H43)</f>
        <v>134730686300</v>
      </c>
      <c r="I44" s="13">
        <f>SUM(I38:I43)</f>
        <v>154960700211</v>
      </c>
    </row>
    <row r="45" spans="1:9" x14ac:dyDescent="0.25">
      <c r="B45" s="7"/>
      <c r="C45" s="14"/>
      <c r="D45" s="14"/>
      <c r="E45" s="15"/>
      <c r="F45" s="14"/>
      <c r="G45" s="14"/>
      <c r="H45" s="14"/>
      <c r="I45" s="14"/>
    </row>
    <row r="46" spans="1:9" x14ac:dyDescent="0.25">
      <c r="A46" s="25" t="s">
        <v>46</v>
      </c>
      <c r="B46"/>
      <c r="C46" s="8">
        <v>6083208288</v>
      </c>
      <c r="D46" s="8">
        <v>7981833024</v>
      </c>
      <c r="E46" s="12">
        <v>9382959675</v>
      </c>
      <c r="F46" s="8">
        <v>12848545189</v>
      </c>
      <c r="G46" s="8">
        <v>12379060237</v>
      </c>
      <c r="H46" s="8">
        <v>14133716578</v>
      </c>
      <c r="I46" s="8">
        <v>15278680064</v>
      </c>
    </row>
    <row r="47" spans="1:9" x14ac:dyDescent="0.25">
      <c r="A47" s="2"/>
      <c r="B47" s="7">
        <f t="shared" ref="B47:I47" si="15">SUM(B34,B44:B46)</f>
        <v>0</v>
      </c>
      <c r="C47" s="13">
        <f t="shared" si="15"/>
        <v>86475435228</v>
      </c>
      <c r="D47" s="13">
        <f t="shared" ref="D47" si="16">SUM(D34,D44:D46)</f>
        <v>99902088424</v>
      </c>
      <c r="E47" s="16">
        <f t="shared" si="15"/>
        <v>110045634341</v>
      </c>
      <c r="F47" s="13">
        <f t="shared" si="15"/>
        <v>120896114208</v>
      </c>
      <c r="G47" s="13">
        <f t="shared" si="15"/>
        <v>140216468928</v>
      </c>
      <c r="H47" s="13">
        <f t="shared" si="15"/>
        <v>162288936884</v>
      </c>
      <c r="I47" s="13">
        <f t="shared" si="15"/>
        <v>182331664800</v>
      </c>
    </row>
    <row r="48" spans="1:9" x14ac:dyDescent="0.25">
      <c r="A48" s="25" t="s">
        <v>101</v>
      </c>
    </row>
    <row r="49" spans="1:9" x14ac:dyDescent="0.25">
      <c r="A49" t="s">
        <v>14</v>
      </c>
      <c r="C49" s="3">
        <v>4873584430</v>
      </c>
      <c r="D49" s="3">
        <v>5702093780</v>
      </c>
      <c r="E49" s="11">
        <v>5702093780</v>
      </c>
      <c r="F49" s="3">
        <v>6557407850</v>
      </c>
      <c r="G49" s="3">
        <v>7541019020</v>
      </c>
      <c r="H49" s="3">
        <v>7918069970</v>
      </c>
      <c r="I49" s="3">
        <v>8709876960</v>
      </c>
    </row>
    <row r="50" spans="1:9" x14ac:dyDescent="0.25">
      <c r="A50" t="s">
        <v>50</v>
      </c>
      <c r="D50" s="3" t="s">
        <v>49</v>
      </c>
      <c r="H50" s="3"/>
      <c r="I50" s="3"/>
    </row>
    <row r="51" spans="1:9" x14ac:dyDescent="0.25">
      <c r="A51" t="s">
        <v>15</v>
      </c>
      <c r="C51">
        <v>2489734034</v>
      </c>
      <c r="D51" s="3">
        <v>2911544725</v>
      </c>
      <c r="E51" s="11">
        <v>3279884057</v>
      </c>
      <c r="F51" s="3">
        <v>3753432724</v>
      </c>
      <c r="G51" s="3">
        <v>4175158942</v>
      </c>
      <c r="H51" s="3">
        <v>4595037104</v>
      </c>
      <c r="I51" s="3">
        <v>5016857784</v>
      </c>
    </row>
    <row r="52" spans="1:9" x14ac:dyDescent="0.25">
      <c r="A52" t="s">
        <v>51</v>
      </c>
      <c r="C52" t="s">
        <v>49</v>
      </c>
      <c r="D52" s="3" t="s">
        <v>49</v>
      </c>
      <c r="G52" s="3" t="s">
        <v>49</v>
      </c>
      <c r="H52" s="3" t="s">
        <v>49</v>
      </c>
      <c r="I52" s="3"/>
    </row>
    <row r="53" spans="1:9" x14ac:dyDescent="0.25">
      <c r="A53" t="s">
        <v>52</v>
      </c>
      <c r="C53" s="3" t="s">
        <v>49</v>
      </c>
      <c r="D53" s="3" t="s">
        <v>49</v>
      </c>
      <c r="G53" s="3"/>
      <c r="H53" s="3"/>
      <c r="I53" s="3"/>
    </row>
    <row r="54" spans="1:9" x14ac:dyDescent="0.25">
      <c r="A54" t="s">
        <v>69</v>
      </c>
      <c r="B54" s="5" t="s">
        <v>49</v>
      </c>
      <c r="C54" s="3">
        <v>16884104</v>
      </c>
      <c r="D54" s="3">
        <v>74301377</v>
      </c>
      <c r="E54" s="11">
        <v>26265418</v>
      </c>
      <c r="F54" s="3">
        <v>16389640</v>
      </c>
      <c r="G54" s="3">
        <v>23697443</v>
      </c>
      <c r="H54" s="3">
        <v>2638743</v>
      </c>
      <c r="I54" s="3">
        <v>154885294</v>
      </c>
    </row>
    <row r="55" spans="1:9" x14ac:dyDescent="0.25">
      <c r="A55" t="s">
        <v>16</v>
      </c>
      <c r="B55" s="5" t="s">
        <v>49</v>
      </c>
      <c r="C55" t="s">
        <v>49</v>
      </c>
      <c r="D55" t="s">
        <v>49</v>
      </c>
      <c r="E55" s="11"/>
    </row>
    <row r="56" spans="1:9" x14ac:dyDescent="0.25">
      <c r="A56" t="s">
        <v>70</v>
      </c>
      <c r="D56" t="s">
        <v>49</v>
      </c>
    </row>
    <row r="57" spans="1:9" x14ac:dyDescent="0.25">
      <c r="A57" t="s">
        <v>71</v>
      </c>
      <c r="C57" s="3">
        <v>840161243</v>
      </c>
      <c r="D57">
        <v>601192564</v>
      </c>
      <c r="E57" s="11">
        <v>877682612</v>
      </c>
      <c r="F57" s="3">
        <v>1146277109</v>
      </c>
      <c r="G57" s="3">
        <v>832722855</v>
      </c>
      <c r="H57" s="3">
        <v>894282046</v>
      </c>
      <c r="I57" s="3">
        <v>934630421</v>
      </c>
    </row>
    <row r="58" spans="1:9" x14ac:dyDescent="0.25">
      <c r="A58" s="2"/>
      <c r="B58" s="7">
        <f t="shared" ref="B58:I58" si="17">SUM(B49:B57)</f>
        <v>0</v>
      </c>
      <c r="C58" s="4">
        <f t="shared" si="17"/>
        <v>8220363811</v>
      </c>
      <c r="D58" s="4">
        <f t="shared" si="17"/>
        <v>9289132446</v>
      </c>
      <c r="E58" s="9">
        <f>SUM(E49:E57)</f>
        <v>9885925867</v>
      </c>
      <c r="F58" s="4">
        <f t="shared" si="17"/>
        <v>11473507323</v>
      </c>
      <c r="G58" s="4">
        <f t="shared" si="17"/>
        <v>12572598260</v>
      </c>
      <c r="H58" s="4">
        <f t="shared" si="17"/>
        <v>13410027863</v>
      </c>
      <c r="I58" s="4">
        <f t="shared" si="17"/>
        <v>14816250459</v>
      </c>
    </row>
    <row r="59" spans="1:9" x14ac:dyDescent="0.25">
      <c r="A59" s="25" t="s">
        <v>102</v>
      </c>
      <c r="C59" s="3">
        <v>106665</v>
      </c>
      <c r="D59" s="3">
        <v>118069</v>
      </c>
      <c r="E59" s="11">
        <v>128622</v>
      </c>
      <c r="F59" s="3">
        <v>136181</v>
      </c>
      <c r="G59" s="3">
        <v>140254</v>
      </c>
      <c r="H59" s="3">
        <v>147639</v>
      </c>
      <c r="I59" s="3">
        <v>150628</v>
      </c>
    </row>
    <row r="60" spans="1:9" x14ac:dyDescent="0.25">
      <c r="A60" s="2"/>
      <c r="B60" s="7">
        <f>SUM(B47,B58)</f>
        <v>0</v>
      </c>
      <c r="C60" s="4">
        <f t="shared" ref="C60:I60" si="18">SUM(C47,C58,C59)</f>
        <v>94695905704</v>
      </c>
      <c r="D60" s="4">
        <f t="shared" si="18"/>
        <v>109191338939</v>
      </c>
      <c r="E60" s="4">
        <f t="shared" si="18"/>
        <v>119931688830</v>
      </c>
      <c r="F60" s="4">
        <f t="shared" si="18"/>
        <v>132369757712</v>
      </c>
      <c r="G60" s="4">
        <f t="shared" si="18"/>
        <v>152789207442</v>
      </c>
      <c r="H60" s="4">
        <f t="shared" si="18"/>
        <v>175699112386</v>
      </c>
      <c r="I60" s="4">
        <f t="shared" si="18"/>
        <v>197148065887</v>
      </c>
    </row>
    <row r="62" spans="1:9" x14ac:dyDescent="0.25">
      <c r="A62" s="26" t="s">
        <v>103</v>
      </c>
      <c r="B62" s="5" t="e">
        <f>B58/B63</f>
        <v>#DIV/0!</v>
      </c>
      <c r="C62" s="22">
        <f t="shared" ref="C62" si="19">C58/C63</f>
        <v>16.867182520525247</v>
      </c>
      <c r="D62" s="22">
        <f t="shared" ref="D62" si="20">D58/D63</f>
        <v>16.29073951498567</v>
      </c>
      <c r="E62" s="22">
        <f t="shared" ref="E62" si="21">E58/E63</f>
        <v>17.337361061431018</v>
      </c>
      <c r="F62" s="22">
        <f t="shared" ref="F62" si="22">F58/F63</f>
        <v>17.497016481901458</v>
      </c>
      <c r="G62" s="22">
        <f t="shared" ref="G62" si="23">G58/G63</f>
        <v>16.672280266971136</v>
      </c>
      <c r="H62" s="22">
        <f t="shared" ref="H62:I62" si="24">H58/H63</f>
        <v>16.935980502581995</v>
      </c>
      <c r="I62" s="22">
        <f t="shared" si="24"/>
        <v>17.010860804398781</v>
      </c>
    </row>
    <row r="63" spans="1:9" x14ac:dyDescent="0.25">
      <c r="A63" s="26" t="s">
        <v>104</v>
      </c>
      <c r="B63" s="5">
        <f>B49/10</f>
        <v>0</v>
      </c>
      <c r="C63" s="4">
        <f t="shared" ref="C63" si="25">C49/10</f>
        <v>487358443</v>
      </c>
      <c r="D63" s="4">
        <f t="shared" ref="D63:I63" si="26">D49/10</f>
        <v>570209378</v>
      </c>
      <c r="E63" s="4">
        <f t="shared" si="26"/>
        <v>570209378</v>
      </c>
      <c r="F63" s="4">
        <f t="shared" si="26"/>
        <v>655740785</v>
      </c>
      <c r="G63" s="4">
        <f t="shared" si="26"/>
        <v>754101902</v>
      </c>
      <c r="H63" s="4">
        <f t="shared" si="26"/>
        <v>791806997</v>
      </c>
      <c r="I63" s="4">
        <f t="shared" si="26"/>
        <v>870987696</v>
      </c>
    </row>
    <row r="64" spans="1:9" x14ac:dyDescent="0.25">
      <c r="C6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pane xSplit="1" ySplit="4" topLeftCell="C32" activePane="bottomRight" state="frozen"/>
      <selection pane="topRight" activeCell="B1" sqref="B1"/>
      <selection pane="bottomLeft" activeCell="A6" sqref="A6"/>
      <selection pane="bottomRight" activeCell="C42" sqref="C42"/>
    </sheetView>
  </sheetViews>
  <sheetFormatPr defaultRowHeight="15" x14ac:dyDescent="0.25"/>
  <cols>
    <col min="1" max="1" width="46.85546875" bestFit="1" customWidth="1"/>
    <col min="2" max="4" width="14.5703125" bestFit="1" customWidth="1"/>
    <col min="5" max="5" width="14.5703125" style="10" bestFit="1" customWidth="1"/>
    <col min="6" max="9" width="14.5703125" bestFit="1" customWidth="1"/>
  </cols>
  <sheetData>
    <row r="1" spans="1:9" x14ac:dyDescent="0.25">
      <c r="A1" s="2" t="s">
        <v>68</v>
      </c>
      <c r="E1"/>
    </row>
    <row r="2" spans="1:9" x14ac:dyDescent="0.25">
      <c r="A2" s="2" t="s">
        <v>129</v>
      </c>
      <c r="E2"/>
    </row>
    <row r="3" spans="1:9" x14ac:dyDescent="0.25">
      <c r="A3" t="s">
        <v>17</v>
      </c>
      <c r="E3"/>
    </row>
    <row r="4" spans="1:9" ht="15.75" x14ac:dyDescent="0.25">
      <c r="A4" s="19"/>
      <c r="B4" s="19">
        <v>2011</v>
      </c>
      <c r="C4" s="19">
        <v>2012</v>
      </c>
      <c r="D4" s="19">
        <v>2013</v>
      </c>
      <c r="E4" s="19">
        <v>2014</v>
      </c>
      <c r="F4" s="19">
        <v>2015</v>
      </c>
      <c r="G4" s="19">
        <v>2016</v>
      </c>
      <c r="H4" s="19">
        <v>2017</v>
      </c>
      <c r="I4" s="19">
        <v>2018</v>
      </c>
    </row>
    <row r="5" spans="1:9" x14ac:dyDescent="0.25">
      <c r="A5" s="26" t="s">
        <v>105</v>
      </c>
    </row>
    <row r="6" spans="1:9" x14ac:dyDescent="0.25">
      <c r="A6" s="25" t="s">
        <v>18</v>
      </c>
      <c r="B6" s="4">
        <f t="shared" ref="B6:I6" si="0">SUM(B7-B8)</f>
        <v>0</v>
      </c>
      <c r="C6" s="4">
        <f t="shared" si="0"/>
        <v>2343881772</v>
      </c>
      <c r="D6" s="4">
        <f t="shared" si="0"/>
        <v>2240056497</v>
      </c>
      <c r="E6" s="9">
        <f t="shared" si="0"/>
        <v>3158487680</v>
      </c>
      <c r="F6" s="4">
        <f t="shared" si="0"/>
        <v>2790028633</v>
      </c>
      <c r="G6" s="4">
        <f t="shared" si="0"/>
        <v>3275991951</v>
      </c>
      <c r="H6" s="4">
        <f t="shared" si="0"/>
        <v>2997522665</v>
      </c>
      <c r="I6" s="4">
        <f t="shared" si="0"/>
        <v>3710287673</v>
      </c>
    </row>
    <row r="7" spans="1:9" x14ac:dyDescent="0.25">
      <c r="A7" t="s">
        <v>53</v>
      </c>
      <c r="B7" s="3"/>
      <c r="C7" s="3">
        <v>9553527451</v>
      </c>
      <c r="D7" s="3">
        <v>11066949459</v>
      </c>
      <c r="E7" s="11">
        <v>11721357587</v>
      </c>
      <c r="F7" s="3">
        <v>10583263033</v>
      </c>
      <c r="G7" s="3">
        <v>10251877920</v>
      </c>
      <c r="H7" s="3">
        <v>10572364601</v>
      </c>
      <c r="I7" s="3">
        <v>14189679073</v>
      </c>
    </row>
    <row r="8" spans="1:9" x14ac:dyDescent="0.25">
      <c r="A8" t="s">
        <v>58</v>
      </c>
      <c r="B8" s="3"/>
      <c r="C8" s="3">
        <v>7209645679</v>
      </c>
      <c r="D8" s="3">
        <v>8826892962</v>
      </c>
      <c r="E8" s="11">
        <v>8562869907</v>
      </c>
      <c r="F8" s="3">
        <v>7793234400</v>
      </c>
      <c r="G8" s="3">
        <v>6975885969</v>
      </c>
      <c r="H8" s="3">
        <v>7574841936</v>
      </c>
      <c r="I8" s="3">
        <v>10479391400</v>
      </c>
    </row>
    <row r="9" spans="1:9" x14ac:dyDescent="0.25">
      <c r="A9" t="s">
        <v>19</v>
      </c>
      <c r="B9" s="3"/>
      <c r="C9" s="3">
        <v>990778896</v>
      </c>
      <c r="D9" s="3">
        <v>1590923173</v>
      </c>
      <c r="E9" s="11">
        <v>1807896485</v>
      </c>
      <c r="F9" s="3">
        <v>1891335401</v>
      </c>
      <c r="G9" s="3">
        <v>1573697558</v>
      </c>
      <c r="H9" s="3">
        <v>2039086429</v>
      </c>
      <c r="I9" s="3">
        <v>1844338779</v>
      </c>
    </row>
    <row r="10" spans="1:9" x14ac:dyDescent="0.25">
      <c r="A10" t="s">
        <v>20</v>
      </c>
      <c r="B10" s="3"/>
      <c r="C10" s="3">
        <v>972854362</v>
      </c>
      <c r="D10" s="3">
        <v>973906925</v>
      </c>
      <c r="E10" s="11">
        <v>946720669</v>
      </c>
      <c r="F10" s="3">
        <v>897172709</v>
      </c>
      <c r="G10" s="3">
        <v>914071926</v>
      </c>
      <c r="H10" s="3">
        <v>1146529192</v>
      </c>
      <c r="I10" s="3">
        <v>1137274148</v>
      </c>
    </row>
    <row r="11" spans="1:9" x14ac:dyDescent="0.25">
      <c r="A11" t="s">
        <v>21</v>
      </c>
      <c r="B11" s="3"/>
      <c r="C11" s="3">
        <v>196131391</v>
      </c>
      <c r="D11" s="3">
        <v>238707317</v>
      </c>
      <c r="E11" s="11">
        <v>245559686</v>
      </c>
      <c r="F11" s="3">
        <v>278585874</v>
      </c>
      <c r="G11" s="3">
        <v>297162103</v>
      </c>
      <c r="H11" s="3">
        <v>342368442</v>
      </c>
      <c r="I11" s="3">
        <v>452430824</v>
      </c>
    </row>
    <row r="12" spans="1:9" x14ac:dyDescent="0.25">
      <c r="D12" s="4"/>
      <c r="E12" s="9"/>
      <c r="F12" s="4"/>
      <c r="G12" s="4"/>
      <c r="H12" s="4"/>
    </row>
    <row r="13" spans="1:9" x14ac:dyDescent="0.25">
      <c r="A13" s="2"/>
      <c r="B13" s="4">
        <f t="shared" ref="B13:I13" si="1">SUM(B6,B9:B11)</f>
        <v>0</v>
      </c>
      <c r="C13" s="4">
        <f t="shared" si="1"/>
        <v>4503646421</v>
      </c>
      <c r="D13" s="4">
        <f t="shared" si="1"/>
        <v>5043593912</v>
      </c>
      <c r="E13" s="9">
        <f t="shared" si="1"/>
        <v>6158664520</v>
      </c>
      <c r="F13" s="4">
        <f t="shared" si="1"/>
        <v>5857122617</v>
      </c>
      <c r="G13" s="4">
        <f t="shared" si="1"/>
        <v>6060923538</v>
      </c>
      <c r="H13" s="4">
        <f t="shared" si="1"/>
        <v>6525506728</v>
      </c>
      <c r="I13" s="4">
        <f t="shared" si="1"/>
        <v>7144331424</v>
      </c>
    </row>
    <row r="14" spans="1:9" x14ac:dyDescent="0.25">
      <c r="A14" s="26" t="s">
        <v>106</v>
      </c>
    </row>
    <row r="15" spans="1:9" x14ac:dyDescent="0.25">
      <c r="A15" t="s">
        <v>54</v>
      </c>
      <c r="B15" s="3"/>
      <c r="C15" s="3">
        <v>838750765</v>
      </c>
      <c r="D15" s="3">
        <v>1037585238</v>
      </c>
      <c r="E15" s="11">
        <v>1492105546</v>
      </c>
      <c r="F15" s="3">
        <v>1621231229</v>
      </c>
      <c r="G15" s="3">
        <v>1692640595</v>
      </c>
      <c r="H15" s="3">
        <v>1874694309</v>
      </c>
      <c r="I15" s="3">
        <v>2131595682</v>
      </c>
    </row>
    <row r="16" spans="1:9" x14ac:dyDescent="0.25">
      <c r="A16" t="s">
        <v>22</v>
      </c>
      <c r="B16" s="3"/>
      <c r="C16" s="3">
        <v>196387826</v>
      </c>
      <c r="D16" s="3">
        <v>285013479</v>
      </c>
      <c r="E16" s="11">
        <v>319436303</v>
      </c>
      <c r="F16" s="3">
        <v>390011274</v>
      </c>
      <c r="G16" s="3">
        <v>462437627</v>
      </c>
      <c r="H16" s="3">
        <v>511753392</v>
      </c>
      <c r="I16" s="3">
        <v>616340231</v>
      </c>
    </row>
    <row r="17" spans="1:9" x14ac:dyDescent="0.25">
      <c r="A17" t="s">
        <v>55</v>
      </c>
      <c r="B17" s="3"/>
      <c r="C17" s="3">
        <v>6650236</v>
      </c>
      <c r="D17" s="3">
        <v>3245451</v>
      </c>
      <c r="E17" s="11">
        <v>6730304</v>
      </c>
      <c r="F17" s="3">
        <v>6750411</v>
      </c>
      <c r="G17" s="3">
        <v>16757272</v>
      </c>
      <c r="H17" s="3">
        <v>18333070</v>
      </c>
      <c r="I17" s="3">
        <v>25066106</v>
      </c>
    </row>
    <row r="18" spans="1:9" x14ac:dyDescent="0.25">
      <c r="A18" t="s">
        <v>23</v>
      </c>
      <c r="B18" s="3"/>
      <c r="C18" s="3">
        <v>26282743</v>
      </c>
      <c r="D18" s="3">
        <v>30678249</v>
      </c>
      <c r="E18" s="11">
        <v>27332934</v>
      </c>
      <c r="F18" s="3">
        <v>28481130</v>
      </c>
      <c r="G18" s="3">
        <v>30524877</v>
      </c>
      <c r="H18" s="3">
        <v>34173309</v>
      </c>
      <c r="I18" s="3">
        <v>29826941</v>
      </c>
    </row>
    <row r="19" spans="1:9" x14ac:dyDescent="0.25">
      <c r="A19" t="s">
        <v>24</v>
      </c>
      <c r="B19" s="3"/>
      <c r="C19" s="3">
        <v>79150710</v>
      </c>
      <c r="D19" s="3">
        <v>83585192</v>
      </c>
      <c r="E19" s="11">
        <v>48802802</v>
      </c>
      <c r="F19" s="3">
        <v>52569132</v>
      </c>
      <c r="G19" s="3">
        <v>61904368</v>
      </c>
      <c r="H19" s="3">
        <v>81622621</v>
      </c>
      <c r="I19" s="3">
        <v>98304073</v>
      </c>
    </row>
    <row r="20" spans="1:9" x14ac:dyDescent="0.25">
      <c r="A20" t="s">
        <v>25</v>
      </c>
      <c r="B20" s="3"/>
      <c r="C20" s="3">
        <v>8220000</v>
      </c>
      <c r="D20" s="3">
        <v>8220000</v>
      </c>
      <c r="E20" s="11">
        <v>8220000</v>
      </c>
      <c r="F20" s="3">
        <v>8420000</v>
      </c>
      <c r="G20" s="3">
        <v>7675000</v>
      </c>
      <c r="H20" s="3">
        <v>10540000</v>
      </c>
      <c r="I20" s="3">
        <v>10540000</v>
      </c>
    </row>
    <row r="21" spans="1:9" x14ac:dyDescent="0.25">
      <c r="A21" t="s">
        <v>26</v>
      </c>
      <c r="B21" s="3"/>
      <c r="C21" s="3">
        <v>6005990</v>
      </c>
      <c r="D21" s="3">
        <v>8389980</v>
      </c>
      <c r="E21" s="11">
        <v>8534887</v>
      </c>
      <c r="F21" s="3">
        <v>7029954</v>
      </c>
      <c r="G21" s="3">
        <v>9142543</v>
      </c>
      <c r="H21" s="3">
        <v>10273712</v>
      </c>
      <c r="I21" s="3">
        <v>8351249</v>
      </c>
    </row>
    <row r="22" spans="1:9" x14ac:dyDescent="0.25">
      <c r="A22" t="s">
        <v>27</v>
      </c>
      <c r="B22" s="3"/>
      <c r="C22" s="3">
        <v>497500</v>
      </c>
      <c r="D22" s="3">
        <v>938701</v>
      </c>
      <c r="E22" s="11">
        <v>985129</v>
      </c>
      <c r="F22" s="3">
        <v>581375</v>
      </c>
      <c r="G22" s="3">
        <v>1481283</v>
      </c>
      <c r="H22" s="3">
        <v>816500</v>
      </c>
      <c r="I22" s="3">
        <v>885500</v>
      </c>
    </row>
    <row r="23" spans="1:9" x14ac:dyDescent="0.25">
      <c r="A23" t="s">
        <v>28</v>
      </c>
      <c r="C23" t="s">
        <v>49</v>
      </c>
      <c r="D23" t="s">
        <v>49</v>
      </c>
      <c r="E23" s="11">
        <v>37867455</v>
      </c>
      <c r="F23" s="11">
        <v>40199748</v>
      </c>
      <c r="G23" s="11" t="s">
        <v>49</v>
      </c>
      <c r="H23" s="11" t="s">
        <v>49</v>
      </c>
      <c r="I23" s="3">
        <v>0</v>
      </c>
    </row>
    <row r="24" spans="1:9" x14ac:dyDescent="0.25">
      <c r="A24" t="s">
        <v>29</v>
      </c>
      <c r="B24" s="3"/>
      <c r="C24" s="3">
        <v>105437268</v>
      </c>
      <c r="D24" s="3">
        <v>120531282</v>
      </c>
      <c r="E24" s="11">
        <v>155365364</v>
      </c>
      <c r="F24" s="3">
        <v>154467602</v>
      </c>
      <c r="G24" s="3">
        <v>175288172</v>
      </c>
      <c r="H24" s="11">
        <v>181802702</v>
      </c>
      <c r="I24" s="3">
        <v>251595131</v>
      </c>
    </row>
    <row r="25" spans="1:9" x14ac:dyDescent="0.25">
      <c r="A25" t="s">
        <v>30</v>
      </c>
      <c r="B25" s="3"/>
      <c r="C25" s="3">
        <v>235584907</v>
      </c>
      <c r="D25" s="3">
        <v>286253702</v>
      </c>
      <c r="E25" s="11">
        <v>217877882</v>
      </c>
      <c r="F25" s="3">
        <v>272494888</v>
      </c>
      <c r="G25" s="3">
        <v>379458294</v>
      </c>
      <c r="H25" s="3">
        <v>476542378</v>
      </c>
      <c r="I25" s="3">
        <v>580432879</v>
      </c>
    </row>
    <row r="26" spans="1:9" x14ac:dyDescent="0.25">
      <c r="A26" s="2"/>
      <c r="B26" s="4">
        <f>SUM(B15:B25)</f>
        <v>0</v>
      </c>
      <c r="C26" s="4">
        <f>SUM(C15:C25)</f>
        <v>1502967945</v>
      </c>
      <c r="D26" s="4">
        <f t="shared" ref="D26:G26" si="2">SUM(D15:D25)</f>
        <v>1864441274</v>
      </c>
      <c r="E26" s="9">
        <f t="shared" si="2"/>
        <v>2323258606</v>
      </c>
      <c r="F26" s="4">
        <f t="shared" si="2"/>
        <v>2582236743</v>
      </c>
      <c r="G26" s="4">
        <f t="shared" si="2"/>
        <v>2837310031</v>
      </c>
      <c r="H26" s="4">
        <f>SUM(H15:H25)</f>
        <v>3200551993</v>
      </c>
      <c r="I26" s="4">
        <f>SUM(I15:I25)</f>
        <v>3752937792</v>
      </c>
    </row>
    <row r="27" spans="1:9" x14ac:dyDescent="0.25">
      <c r="A27" s="26" t="s">
        <v>107</v>
      </c>
      <c r="B27" s="4">
        <f>SUM(B13-B26)</f>
        <v>0</v>
      </c>
      <c r="C27" s="4">
        <f>SUM(C13-C26)</f>
        <v>3000678476</v>
      </c>
      <c r="D27" s="4">
        <f t="shared" ref="D27:H27" si="3">SUM(D13-D26)</f>
        <v>3179152638</v>
      </c>
      <c r="E27" s="9">
        <f t="shared" si="3"/>
        <v>3835405914</v>
      </c>
      <c r="F27" s="4">
        <f t="shared" si="3"/>
        <v>3274885874</v>
      </c>
      <c r="G27" s="4">
        <f t="shared" si="3"/>
        <v>3223613507</v>
      </c>
      <c r="H27" s="4">
        <f t="shared" si="3"/>
        <v>3324954735</v>
      </c>
      <c r="I27" s="4">
        <f>SUM(I13-I26)-1</f>
        <v>3391393631</v>
      </c>
    </row>
    <row r="28" spans="1:9" x14ac:dyDescent="0.25">
      <c r="A28" s="24" t="s">
        <v>108</v>
      </c>
      <c r="B28" s="4"/>
      <c r="C28" s="4"/>
      <c r="D28" s="4"/>
      <c r="E28" s="9"/>
      <c r="F28" s="4"/>
      <c r="G28" s="4"/>
      <c r="H28" s="4"/>
    </row>
    <row r="29" spans="1:9" x14ac:dyDescent="0.25">
      <c r="A29" t="s">
        <v>77</v>
      </c>
      <c r="B29" s="3"/>
      <c r="C29" s="3">
        <v>311120190</v>
      </c>
      <c r="D29">
        <v>641331694</v>
      </c>
      <c r="E29" s="11">
        <v>1461319695</v>
      </c>
      <c r="F29" s="11">
        <v>450946471</v>
      </c>
      <c r="G29" s="11">
        <v>701701606</v>
      </c>
      <c r="H29" s="11">
        <v>869935406</v>
      </c>
      <c r="I29" s="11">
        <v>1080709816</v>
      </c>
    </row>
    <row r="30" spans="1:9" x14ac:dyDescent="0.25">
      <c r="A30" t="s">
        <v>78</v>
      </c>
      <c r="B30" s="3"/>
      <c r="C30" s="3">
        <v>36184111</v>
      </c>
      <c r="D30" s="3">
        <v>131412262</v>
      </c>
      <c r="E30" s="11">
        <v>119813868</v>
      </c>
      <c r="F30" s="11">
        <v>32018645</v>
      </c>
      <c r="G30" s="11">
        <v>126416778</v>
      </c>
      <c r="H30" s="3">
        <v>15811224</v>
      </c>
      <c r="I30" s="3">
        <v>114006356</v>
      </c>
    </row>
    <row r="31" spans="1:9" x14ac:dyDescent="0.25">
      <c r="A31" t="s">
        <v>79</v>
      </c>
      <c r="B31" s="3"/>
      <c r="C31" s="3">
        <v>25562281</v>
      </c>
      <c r="D31" s="3">
        <v>74169016</v>
      </c>
      <c r="E31" s="11">
        <v>7259403</v>
      </c>
      <c r="F31" s="11">
        <v>19448405</v>
      </c>
      <c r="G31" s="11">
        <v>42905109</v>
      </c>
      <c r="H31" s="3">
        <v>84332622</v>
      </c>
      <c r="I31" s="3">
        <v>13752400</v>
      </c>
    </row>
    <row r="32" spans="1:9" x14ac:dyDescent="0.25">
      <c r="A32" t="s">
        <v>80</v>
      </c>
      <c r="B32" s="8"/>
      <c r="C32" s="8">
        <v>41072139</v>
      </c>
      <c r="D32" s="3">
        <v>889626</v>
      </c>
      <c r="E32" s="11">
        <v>24938722</v>
      </c>
      <c r="F32" s="3">
        <v>71258892</v>
      </c>
      <c r="G32" s="3">
        <v>33974207</v>
      </c>
      <c r="H32" s="3">
        <v>6240253</v>
      </c>
      <c r="I32" s="3">
        <v>15506747</v>
      </c>
    </row>
    <row r="33" spans="1:9" x14ac:dyDescent="0.25">
      <c r="A33" t="s">
        <v>81</v>
      </c>
      <c r="B33" s="8"/>
      <c r="C33" s="8">
        <v>25476404</v>
      </c>
      <c r="D33" s="3">
        <v>368160</v>
      </c>
      <c r="E33" s="11">
        <v>16844329</v>
      </c>
      <c r="F33" s="3">
        <v>50936292</v>
      </c>
      <c r="G33" s="3">
        <v>94434142</v>
      </c>
      <c r="H33" s="3">
        <v>66389725</v>
      </c>
      <c r="I33" s="3">
        <v>0</v>
      </c>
    </row>
    <row r="34" spans="1:9" x14ac:dyDescent="0.25">
      <c r="A34" t="s">
        <v>82</v>
      </c>
      <c r="B34" s="8"/>
      <c r="C34" s="8"/>
      <c r="D34" s="3"/>
      <c r="E34" s="11">
        <v>82857467</v>
      </c>
      <c r="F34" s="3">
        <v>21174274</v>
      </c>
      <c r="G34" s="3" t="s">
        <v>49</v>
      </c>
      <c r="H34" s="3" t="s">
        <v>49</v>
      </c>
      <c r="I34" s="3">
        <v>11566137</v>
      </c>
    </row>
    <row r="35" spans="1:9" x14ac:dyDescent="0.25">
      <c r="A35" s="2"/>
      <c r="B35" s="4">
        <f>SUM(B29:B32)</f>
        <v>0</v>
      </c>
      <c r="C35" s="4">
        <f>SUM(C29:C34)</f>
        <v>439415125</v>
      </c>
      <c r="D35" s="4">
        <f t="shared" ref="D35:I35" si="4">SUM(D29:D34)</f>
        <v>848170758</v>
      </c>
      <c r="E35" s="4">
        <f t="shared" si="4"/>
        <v>1713033484</v>
      </c>
      <c r="F35" s="4">
        <f t="shared" si="4"/>
        <v>645782979</v>
      </c>
      <c r="G35" s="4">
        <f t="shared" si="4"/>
        <v>999431842</v>
      </c>
      <c r="H35" s="4">
        <f t="shared" si="4"/>
        <v>1042709230</v>
      </c>
      <c r="I35" s="4">
        <f t="shared" si="4"/>
        <v>1235541456</v>
      </c>
    </row>
    <row r="36" spans="1:9" x14ac:dyDescent="0.25">
      <c r="A36" s="26" t="s">
        <v>109</v>
      </c>
      <c r="B36" s="4">
        <f t="shared" ref="B36:G36" si="5">SUM(B27-B35)</f>
        <v>0</v>
      </c>
      <c r="C36" s="4">
        <f>SUM(C27-C35)</f>
        <v>2561263351</v>
      </c>
      <c r="D36" s="4">
        <f t="shared" si="5"/>
        <v>2330981880</v>
      </c>
      <c r="E36" s="9">
        <f t="shared" si="5"/>
        <v>2122372430</v>
      </c>
      <c r="F36" s="4">
        <f t="shared" si="5"/>
        <v>2629102895</v>
      </c>
      <c r="G36" s="4">
        <f t="shared" si="5"/>
        <v>2224181665</v>
      </c>
      <c r="H36" s="4">
        <f>SUM(H27-H35)</f>
        <v>2282245505</v>
      </c>
      <c r="I36" s="4">
        <f>SUM(I27-I35)</f>
        <v>2155852175</v>
      </c>
    </row>
    <row r="37" spans="1:9" x14ac:dyDescent="0.25">
      <c r="A37" s="2"/>
      <c r="B37" s="4"/>
      <c r="C37" s="4"/>
      <c r="D37" s="4"/>
      <c r="E37" s="9"/>
      <c r="F37" s="4"/>
      <c r="G37" s="4"/>
      <c r="H37" s="4"/>
    </row>
    <row r="38" spans="1:9" x14ac:dyDescent="0.25">
      <c r="A38" s="26" t="s">
        <v>110</v>
      </c>
      <c r="B38" s="3">
        <f>SUM(B39-B40)</f>
        <v>0</v>
      </c>
      <c r="C38" s="4">
        <f>SUM(C39,C40)</f>
        <v>1228136605</v>
      </c>
      <c r="D38" s="4">
        <f>SUM(D39,D40)</f>
        <v>135657636</v>
      </c>
      <c r="E38" s="9">
        <f>SUM(E39,E40)</f>
        <v>908977192</v>
      </c>
      <c r="F38" s="4">
        <f>SUM(F39,F40)</f>
        <v>1032677660</v>
      </c>
      <c r="G38" s="4">
        <f t="shared" ref="G38" si="6">SUM(G39,G40)</f>
        <v>1135980631</v>
      </c>
      <c r="H38" s="4">
        <f>SUM(H39,H40)</f>
        <v>1043795073</v>
      </c>
      <c r="I38" s="4">
        <f>SUM(I39,I40)</f>
        <v>900304874</v>
      </c>
    </row>
    <row r="39" spans="1:9" x14ac:dyDescent="0.25">
      <c r="A39" t="s">
        <v>56</v>
      </c>
      <c r="B39" s="3"/>
      <c r="C39" s="3">
        <v>1221794806</v>
      </c>
      <c r="D39" s="3">
        <v>132000575</v>
      </c>
      <c r="E39" s="11">
        <v>901309185</v>
      </c>
      <c r="F39" s="3">
        <v>1026191222</v>
      </c>
      <c r="G39" s="3">
        <v>1127484043</v>
      </c>
      <c r="H39" s="3">
        <v>1024522268</v>
      </c>
      <c r="I39" s="3">
        <v>885696085</v>
      </c>
    </row>
    <row r="40" spans="1:9" x14ac:dyDescent="0.25">
      <c r="A40" t="s">
        <v>57</v>
      </c>
      <c r="B40" s="3"/>
      <c r="C40" s="3">
        <v>6341799</v>
      </c>
      <c r="D40" s="3">
        <v>3657061</v>
      </c>
      <c r="E40" s="11">
        <v>7668007</v>
      </c>
      <c r="F40" s="3">
        <v>6486438</v>
      </c>
      <c r="G40">
        <v>8496588</v>
      </c>
      <c r="H40" s="3">
        <v>19272805</v>
      </c>
      <c r="I40" s="3">
        <v>14608789</v>
      </c>
    </row>
    <row r="41" spans="1:9" x14ac:dyDescent="0.25">
      <c r="D41" s="4"/>
      <c r="E41" s="9"/>
      <c r="F41" s="4"/>
      <c r="G41" s="4"/>
      <c r="H41" s="4"/>
    </row>
    <row r="42" spans="1:9" x14ac:dyDescent="0.25">
      <c r="A42" s="2" t="s">
        <v>111</v>
      </c>
      <c r="B42" s="4">
        <f>SUM(B36-B38)</f>
        <v>0</v>
      </c>
      <c r="C42" s="4">
        <f>SUM(C36-C38)</f>
        <v>1333126746</v>
      </c>
      <c r="D42" s="4">
        <v>1010981305</v>
      </c>
      <c r="E42" s="9">
        <f t="shared" ref="E42:I42" si="7">SUM(E36-E38)</f>
        <v>1213395238</v>
      </c>
      <c r="F42" s="4">
        <f t="shared" si="7"/>
        <v>1596425235</v>
      </c>
      <c r="G42" s="4">
        <f t="shared" si="7"/>
        <v>1088201034</v>
      </c>
      <c r="H42" s="4">
        <f t="shared" si="7"/>
        <v>1238450432</v>
      </c>
      <c r="I42" s="4">
        <f t="shared" si="7"/>
        <v>1255547301</v>
      </c>
    </row>
    <row r="43" spans="1:9" x14ac:dyDescent="0.25">
      <c r="A43" s="27" t="s">
        <v>31</v>
      </c>
      <c r="B43" s="2"/>
      <c r="C43" s="18">
        <f>C42/C44</f>
        <v>2.7354132572193892</v>
      </c>
      <c r="D43" s="18">
        <f t="shared" ref="D43:G43" si="8">D42/D44</f>
        <v>1.7730001364516317</v>
      </c>
      <c r="E43" s="18">
        <f t="shared" si="8"/>
        <v>2.12798190421905</v>
      </c>
      <c r="F43" s="18">
        <f t="shared" si="8"/>
        <v>2.434537048050168</v>
      </c>
      <c r="G43" s="18">
        <f t="shared" si="8"/>
        <v>1.4430424205454397</v>
      </c>
      <c r="H43" s="18">
        <f>H42/H44</f>
        <v>1.5640811923767326</v>
      </c>
      <c r="I43" s="18">
        <f>I42/I44</f>
        <v>1.4415212829826243</v>
      </c>
    </row>
    <row r="44" spans="1:9" x14ac:dyDescent="0.25">
      <c r="A44" s="27" t="s">
        <v>112</v>
      </c>
      <c r="C44" s="4">
        <f>'1'!C49/10</f>
        <v>487358443</v>
      </c>
      <c r="D44" s="4">
        <f>'1'!D49/10</f>
        <v>570209378</v>
      </c>
      <c r="E44" s="4">
        <f>'1'!E49/10</f>
        <v>570209378</v>
      </c>
      <c r="F44" s="4">
        <f>'1'!F49/10</f>
        <v>655740785</v>
      </c>
      <c r="G44" s="4">
        <f>'1'!G49/10</f>
        <v>754101902</v>
      </c>
      <c r="H44" s="4">
        <f>'1'!H49/10</f>
        <v>791806997</v>
      </c>
      <c r="I44" s="4">
        <f>'1'!I49/10</f>
        <v>870987696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pane xSplit="1" ySplit="4" topLeftCell="B50" activePane="bottomRight" state="frozen"/>
      <selection pane="topRight" activeCell="B1" sqref="B1"/>
      <selection pane="bottomLeft" activeCell="A6" sqref="A6"/>
      <selection pane="bottomRight" activeCell="G58" sqref="G58"/>
    </sheetView>
  </sheetViews>
  <sheetFormatPr defaultRowHeight="15" x14ac:dyDescent="0.25"/>
  <cols>
    <col min="1" max="1" width="57.7109375" customWidth="1"/>
    <col min="2" max="2" width="15.28515625" bestFit="1" customWidth="1"/>
    <col min="3" max="3" width="16" bestFit="1" customWidth="1"/>
    <col min="4" max="4" width="15.28515625" bestFit="1" customWidth="1"/>
    <col min="5" max="8" width="16" bestFit="1" customWidth="1"/>
  </cols>
  <sheetData>
    <row r="1" spans="1:8" x14ac:dyDescent="0.25">
      <c r="A1" s="2" t="s">
        <v>68</v>
      </c>
    </row>
    <row r="2" spans="1:8" x14ac:dyDescent="0.25">
      <c r="A2" s="2" t="s">
        <v>130</v>
      </c>
    </row>
    <row r="3" spans="1:8" x14ac:dyDescent="0.25">
      <c r="A3" t="s">
        <v>17</v>
      </c>
    </row>
    <row r="4" spans="1:8" ht="15.75" x14ac:dyDescent="0.25">
      <c r="A4" s="19"/>
      <c r="B4" s="19">
        <v>2012</v>
      </c>
      <c r="C4" s="19">
        <v>2013</v>
      </c>
      <c r="D4" s="19">
        <v>2014</v>
      </c>
      <c r="E4" s="19">
        <v>2015</v>
      </c>
      <c r="F4" s="19">
        <v>2016</v>
      </c>
      <c r="G4" s="19">
        <v>2017</v>
      </c>
      <c r="H4" s="19">
        <v>2018</v>
      </c>
    </row>
    <row r="5" spans="1:8" x14ac:dyDescent="0.25">
      <c r="A5" s="26" t="s">
        <v>113</v>
      </c>
    </row>
    <row r="6" spans="1:8" x14ac:dyDescent="0.25">
      <c r="A6" s="24" t="s">
        <v>114</v>
      </c>
      <c r="B6" s="29"/>
      <c r="C6" s="29"/>
      <c r="D6" s="29"/>
      <c r="E6" s="29"/>
      <c r="F6" s="29"/>
      <c r="G6" s="29"/>
      <c r="H6" s="29"/>
    </row>
    <row r="7" spans="1:8" x14ac:dyDescent="0.25">
      <c r="A7" t="s">
        <v>32</v>
      </c>
      <c r="B7" s="29">
        <v>9475085961</v>
      </c>
      <c r="C7" s="29">
        <v>10983674891</v>
      </c>
      <c r="D7" s="29">
        <v>13505792365</v>
      </c>
      <c r="E7" s="29">
        <v>11953141651</v>
      </c>
      <c r="F7" s="29">
        <v>11614259777</v>
      </c>
      <c r="G7" s="29">
        <v>12051671446</v>
      </c>
      <c r="H7" s="29">
        <v>15552596890</v>
      </c>
    </row>
    <row r="8" spans="1:8" x14ac:dyDescent="0.25">
      <c r="A8" t="s">
        <v>33</v>
      </c>
      <c r="B8" s="29">
        <v>-7095507925</v>
      </c>
      <c r="C8" s="29">
        <v>-8297100520</v>
      </c>
      <c r="D8" s="29">
        <v>-7641805087</v>
      </c>
      <c r="E8" s="29">
        <v>-7534137868</v>
      </c>
      <c r="F8" s="29">
        <v>-6170656215</v>
      </c>
      <c r="G8" s="29">
        <v>-7318425588</v>
      </c>
      <c r="H8" s="29">
        <v>-10294722237</v>
      </c>
    </row>
    <row r="9" spans="1:8" x14ac:dyDescent="0.25">
      <c r="A9" t="s">
        <v>34</v>
      </c>
      <c r="B9" s="29">
        <v>41165641</v>
      </c>
      <c r="C9" s="29">
        <v>56083193</v>
      </c>
      <c r="D9" s="29">
        <v>54613767</v>
      </c>
      <c r="E9" s="29">
        <v>58791592</v>
      </c>
      <c r="F9" s="29">
        <v>34177101</v>
      </c>
      <c r="G9" s="29">
        <v>25307503</v>
      </c>
      <c r="H9" s="29">
        <v>24602476</v>
      </c>
    </row>
    <row r="10" spans="1:8" x14ac:dyDescent="0.25">
      <c r="A10" t="s">
        <v>83</v>
      </c>
      <c r="B10" s="29">
        <v>949613255</v>
      </c>
      <c r="C10" s="29">
        <v>1534839980</v>
      </c>
      <c r="D10" s="29" t="s">
        <v>49</v>
      </c>
      <c r="E10" s="29" t="s">
        <v>49</v>
      </c>
      <c r="F10" s="29"/>
      <c r="G10" s="29"/>
      <c r="H10" s="29"/>
    </row>
    <row r="11" spans="1:8" x14ac:dyDescent="0.25">
      <c r="A11" t="s">
        <v>59</v>
      </c>
      <c r="B11" s="29">
        <v>501471633</v>
      </c>
      <c r="C11" s="29">
        <v>571197052</v>
      </c>
      <c r="D11" s="29">
        <v>568085249</v>
      </c>
      <c r="E11" s="29">
        <v>592233594</v>
      </c>
      <c r="F11" s="29">
        <v>569971482</v>
      </c>
      <c r="G11" s="29">
        <v>728874817</v>
      </c>
      <c r="H11" s="29">
        <v>698382518</v>
      </c>
    </row>
    <row r="12" spans="1:8" x14ac:dyDescent="0.25">
      <c r="A12" t="s">
        <v>35</v>
      </c>
      <c r="B12" s="29" t="s">
        <v>49</v>
      </c>
      <c r="C12" s="29" t="s">
        <v>49</v>
      </c>
      <c r="D12" s="29">
        <v>2531000</v>
      </c>
      <c r="E12" s="29">
        <v>2846000</v>
      </c>
      <c r="F12" s="29" t="s">
        <v>49</v>
      </c>
      <c r="G12" s="29" t="s">
        <v>49</v>
      </c>
      <c r="H12" s="29">
        <v>4711961</v>
      </c>
    </row>
    <row r="13" spans="1:8" x14ac:dyDescent="0.25">
      <c r="A13" t="s">
        <v>36</v>
      </c>
      <c r="B13" s="29">
        <v>-846970765</v>
      </c>
      <c r="C13" s="29">
        <v>-1045805238</v>
      </c>
      <c r="D13" s="29">
        <v>-1500325546</v>
      </c>
      <c r="E13" s="29">
        <v>-1629651229</v>
      </c>
      <c r="F13" s="29">
        <v>-1700315595</v>
      </c>
      <c r="G13" s="29">
        <v>-1885234309</v>
      </c>
      <c r="H13" s="29">
        <v>-2142135682</v>
      </c>
    </row>
    <row r="14" spans="1:8" x14ac:dyDescent="0.25">
      <c r="A14" t="s">
        <v>37</v>
      </c>
      <c r="B14" s="29">
        <v>-79150710</v>
      </c>
      <c r="C14" s="29">
        <v>-83585192</v>
      </c>
      <c r="D14" s="29">
        <v>-48802802</v>
      </c>
      <c r="E14" s="29">
        <v>-52569132</v>
      </c>
      <c r="F14" s="29">
        <v>-61904368</v>
      </c>
      <c r="G14" s="29">
        <v>-81622621</v>
      </c>
      <c r="H14" s="29">
        <v>-98304073</v>
      </c>
    </row>
    <row r="15" spans="1:8" x14ac:dyDescent="0.25">
      <c r="A15" t="s">
        <v>38</v>
      </c>
      <c r="B15" s="29">
        <v>-1345914221</v>
      </c>
      <c r="C15" s="29">
        <v>-1344887984</v>
      </c>
      <c r="D15" s="29">
        <v>-1503417995</v>
      </c>
      <c r="E15" s="29">
        <v>-987460884</v>
      </c>
      <c r="F15" s="29">
        <v>-1008047802</v>
      </c>
      <c r="G15" s="29">
        <v>-998566861</v>
      </c>
      <c r="H15" s="29">
        <v>-822823558</v>
      </c>
    </row>
    <row r="16" spans="1:8" x14ac:dyDescent="0.25">
      <c r="A16" t="s">
        <v>39</v>
      </c>
      <c r="B16" s="29">
        <v>196131391</v>
      </c>
      <c r="C16" s="29">
        <v>238545334</v>
      </c>
      <c r="D16" s="29">
        <v>249412251</v>
      </c>
      <c r="E16" s="29">
        <v>641891410</v>
      </c>
      <c r="F16" s="29">
        <v>584925393</v>
      </c>
      <c r="G16" s="29">
        <v>766853589</v>
      </c>
      <c r="H16" s="29">
        <v>886588029</v>
      </c>
    </row>
    <row r="17" spans="1:8" x14ac:dyDescent="0.25">
      <c r="A17" t="s">
        <v>40</v>
      </c>
      <c r="B17" s="29">
        <v>-503346031</v>
      </c>
      <c r="C17" s="29">
        <v>-646851602</v>
      </c>
      <c r="D17" s="29">
        <v>-634199089</v>
      </c>
      <c r="E17" s="29">
        <v>-859816633</v>
      </c>
      <c r="F17" s="29">
        <v>-980432727</v>
      </c>
      <c r="G17" s="29">
        <v>-1096672434</v>
      </c>
      <c r="H17" s="29">
        <v>-1515150065</v>
      </c>
    </row>
    <row r="18" spans="1:8" x14ac:dyDescent="0.25">
      <c r="A18" s="2"/>
      <c r="B18" s="30">
        <f t="shared" ref="B18:H18" si="0">SUM(B7:B17)</f>
        <v>1292578229</v>
      </c>
      <c r="C18" s="30">
        <f t="shared" si="0"/>
        <v>1966109914</v>
      </c>
      <c r="D18" s="30">
        <f t="shared" si="0"/>
        <v>3051884113</v>
      </c>
      <c r="E18" s="30">
        <f t="shared" si="0"/>
        <v>2185268501</v>
      </c>
      <c r="F18" s="30">
        <f t="shared" si="0"/>
        <v>2881977046</v>
      </c>
      <c r="G18" s="30">
        <f t="shared" si="0"/>
        <v>2192185542</v>
      </c>
      <c r="H18" s="30">
        <f t="shared" si="0"/>
        <v>2293746259</v>
      </c>
    </row>
    <row r="19" spans="1:8" x14ac:dyDescent="0.25">
      <c r="A19" s="2"/>
      <c r="B19" s="30"/>
      <c r="C19" s="30"/>
      <c r="D19" s="30"/>
      <c r="E19" s="30"/>
      <c r="F19" s="30"/>
      <c r="G19" s="30"/>
      <c r="H19" s="29"/>
    </row>
    <row r="20" spans="1:8" x14ac:dyDescent="0.25">
      <c r="A20" s="25" t="s">
        <v>41</v>
      </c>
      <c r="B20" s="29"/>
      <c r="C20" s="29"/>
      <c r="D20" s="29"/>
      <c r="E20" s="29"/>
      <c r="F20" s="29"/>
      <c r="G20" s="29"/>
      <c r="H20" s="29"/>
    </row>
    <row r="21" spans="1:8" x14ac:dyDescent="0.25">
      <c r="A21" t="s">
        <v>60</v>
      </c>
      <c r="B21" s="29"/>
      <c r="C21" s="29"/>
      <c r="D21" s="29"/>
      <c r="E21" s="29"/>
      <c r="F21" s="29"/>
      <c r="G21" s="29"/>
      <c r="H21" s="29"/>
    </row>
    <row r="22" spans="1:8" x14ac:dyDescent="0.25">
      <c r="A22" t="s">
        <v>61</v>
      </c>
      <c r="B22" s="29">
        <v>-1003348725</v>
      </c>
      <c r="C22" s="29">
        <v>-401578499</v>
      </c>
      <c r="D22" s="29">
        <v>-16647895</v>
      </c>
      <c r="E22" s="29">
        <v>-1812091089</v>
      </c>
      <c r="F22" s="29">
        <v>-5264975752</v>
      </c>
      <c r="G22" s="29">
        <v>5874541907</v>
      </c>
      <c r="H22" s="29">
        <v>67555913</v>
      </c>
    </row>
    <row r="23" spans="1:8" x14ac:dyDescent="0.25">
      <c r="A23" t="s">
        <v>67</v>
      </c>
      <c r="B23" s="29" t="s">
        <v>49</v>
      </c>
      <c r="C23" s="29" t="s">
        <v>49</v>
      </c>
      <c r="D23" s="29" t="s">
        <v>49</v>
      </c>
      <c r="E23" s="29" t="s">
        <v>49</v>
      </c>
      <c r="F23" s="29" t="s">
        <v>49</v>
      </c>
      <c r="G23" s="29"/>
      <c r="H23" s="29"/>
    </row>
    <row r="24" spans="1:8" x14ac:dyDescent="0.25">
      <c r="A24" t="s">
        <v>42</v>
      </c>
      <c r="B24" s="29">
        <v>-6195671286</v>
      </c>
      <c r="C24" s="29">
        <v>-12653034016</v>
      </c>
      <c r="D24" s="29">
        <v>-7784417420</v>
      </c>
      <c r="E24" s="29">
        <v>-11466134390</v>
      </c>
      <c r="F24" s="29">
        <v>-13965942562</v>
      </c>
      <c r="G24" s="29">
        <v>-23189079148</v>
      </c>
      <c r="H24" s="29">
        <v>-17832623425</v>
      </c>
    </row>
    <row r="25" spans="1:8" x14ac:dyDescent="0.25">
      <c r="A25" t="s">
        <v>43</v>
      </c>
      <c r="B25" s="29">
        <v>-558047608</v>
      </c>
      <c r="C25" s="29">
        <v>268547536</v>
      </c>
      <c r="D25" s="29">
        <v>159373997</v>
      </c>
      <c r="E25" s="29">
        <v>-211729760</v>
      </c>
      <c r="F25" s="29">
        <v>-448111570</v>
      </c>
      <c r="G25" s="29">
        <v>-379931385</v>
      </c>
      <c r="H25" s="29">
        <v>-397662256</v>
      </c>
    </row>
    <row r="26" spans="1:8" x14ac:dyDescent="0.25">
      <c r="A26" t="s">
        <v>44</v>
      </c>
      <c r="B26" s="29">
        <v>-755000000</v>
      </c>
      <c r="C26" s="29">
        <v>2775000000</v>
      </c>
      <c r="D26" s="29">
        <v>3130000000</v>
      </c>
      <c r="E26" s="29">
        <v>1400000000</v>
      </c>
      <c r="F26" s="29">
        <v>1460000000</v>
      </c>
      <c r="G26" s="29">
        <v>3550000000</v>
      </c>
      <c r="H26" s="29">
        <v>-840000000</v>
      </c>
    </row>
    <row r="27" spans="1:8" x14ac:dyDescent="0.25">
      <c r="A27" t="s">
        <v>45</v>
      </c>
      <c r="B27" s="29">
        <v>13046461468</v>
      </c>
      <c r="C27" s="29">
        <v>9110252234</v>
      </c>
      <c r="D27" s="29">
        <v>5268354898</v>
      </c>
      <c r="E27" s="29">
        <v>7970297117</v>
      </c>
      <c r="F27" s="29">
        <v>13356869746</v>
      </c>
      <c r="G27" s="29">
        <v>8370438465</v>
      </c>
      <c r="H27" s="29">
        <v>20885344749</v>
      </c>
    </row>
    <row r="28" spans="1:8" x14ac:dyDescent="0.25">
      <c r="A28" t="s">
        <v>62</v>
      </c>
      <c r="B28" s="29" t="s">
        <v>49</v>
      </c>
      <c r="C28" s="29" t="s">
        <v>49</v>
      </c>
      <c r="D28" s="29" t="s">
        <v>49</v>
      </c>
      <c r="E28" s="29" t="s">
        <v>49</v>
      </c>
      <c r="F28" s="29" t="s">
        <v>49</v>
      </c>
      <c r="G28" s="29"/>
      <c r="H28" s="29"/>
    </row>
    <row r="29" spans="1:8" x14ac:dyDescent="0.25">
      <c r="A29" t="s">
        <v>63</v>
      </c>
      <c r="B29" s="29">
        <v>4048813084</v>
      </c>
      <c r="C29" s="29">
        <v>-357223774</v>
      </c>
      <c r="D29" s="29">
        <v>-597494053</v>
      </c>
      <c r="E29" s="29">
        <v>-2244499296</v>
      </c>
      <c r="F29" s="29">
        <v>2037010143</v>
      </c>
      <c r="G29" s="29">
        <v>4140956802</v>
      </c>
      <c r="H29" s="29">
        <v>-1332249481</v>
      </c>
    </row>
    <row r="30" spans="1:8" x14ac:dyDescent="0.25">
      <c r="A30" t="s">
        <v>46</v>
      </c>
      <c r="B30" s="29">
        <v>-34611033</v>
      </c>
      <c r="C30" s="29">
        <v>-15944318</v>
      </c>
      <c r="D30" s="29">
        <v>285323417</v>
      </c>
      <c r="E30" s="29">
        <v>824584192</v>
      </c>
      <c r="F30" s="29">
        <v>241854634</v>
      </c>
      <c r="G30" s="29">
        <v>108634554</v>
      </c>
      <c r="H30" s="29">
        <v>-499092100</v>
      </c>
    </row>
    <row r="31" spans="1:8" x14ac:dyDescent="0.25">
      <c r="A31" s="2"/>
      <c r="B31" s="31">
        <f t="shared" ref="B31:H31" si="1">SUM(B21:B30)</f>
        <v>8548595900</v>
      </c>
      <c r="C31" s="31">
        <f t="shared" si="1"/>
        <v>-1273980837</v>
      </c>
      <c r="D31" s="31">
        <f t="shared" si="1"/>
        <v>444492944</v>
      </c>
      <c r="E31" s="31">
        <f t="shared" si="1"/>
        <v>-5539573226</v>
      </c>
      <c r="F31" s="31">
        <f t="shared" si="1"/>
        <v>-2583295361</v>
      </c>
      <c r="G31" s="31">
        <f t="shared" si="1"/>
        <v>-1524438805</v>
      </c>
      <c r="H31" s="31">
        <f t="shared" si="1"/>
        <v>51273400</v>
      </c>
    </row>
    <row r="32" spans="1:8" x14ac:dyDescent="0.25">
      <c r="A32" s="2"/>
      <c r="B32" s="32">
        <f t="shared" ref="B32:G32" si="2">SUM(B18,B31)</f>
        <v>9841174129</v>
      </c>
      <c r="C32" s="32">
        <f t="shared" si="2"/>
        <v>692129077</v>
      </c>
      <c r="D32" s="32">
        <f t="shared" si="2"/>
        <v>3496377057</v>
      </c>
      <c r="E32" s="32">
        <f t="shared" si="2"/>
        <v>-3354304725</v>
      </c>
      <c r="F32" s="32">
        <f t="shared" si="2"/>
        <v>298681685</v>
      </c>
      <c r="G32" s="32">
        <f t="shared" si="2"/>
        <v>667746737</v>
      </c>
      <c r="H32" s="32">
        <f>SUM(H18,H31)-2</f>
        <v>2345019657</v>
      </c>
    </row>
    <row r="33" spans="1:8" x14ac:dyDescent="0.25">
      <c r="B33" s="29"/>
      <c r="C33" s="29"/>
      <c r="D33" s="29"/>
      <c r="E33" s="29"/>
      <c r="F33" s="29"/>
      <c r="G33" s="29"/>
      <c r="H33" s="29"/>
    </row>
    <row r="34" spans="1:8" x14ac:dyDescent="0.25">
      <c r="A34" s="26" t="s">
        <v>115</v>
      </c>
      <c r="B34" s="29"/>
      <c r="C34" s="29"/>
      <c r="D34" s="29"/>
      <c r="E34" s="29"/>
      <c r="F34" s="29"/>
      <c r="G34" s="29"/>
      <c r="H34" s="29"/>
    </row>
    <row r="35" spans="1:8" x14ac:dyDescent="0.25">
      <c r="A35" t="s">
        <v>47</v>
      </c>
      <c r="B35" s="29" t="s">
        <v>49</v>
      </c>
      <c r="C35" s="29" t="s">
        <v>49</v>
      </c>
      <c r="D35" s="29" t="s">
        <v>49</v>
      </c>
      <c r="E35" s="29" t="s">
        <v>49</v>
      </c>
      <c r="F35" s="29" t="s">
        <v>49</v>
      </c>
      <c r="G35" s="29" t="s">
        <v>49</v>
      </c>
      <c r="H35" s="29"/>
    </row>
    <row r="36" spans="1:8" x14ac:dyDescent="0.25">
      <c r="A36" t="s">
        <v>48</v>
      </c>
      <c r="B36" s="29" t="s">
        <v>49</v>
      </c>
      <c r="C36" s="29" t="s">
        <v>49</v>
      </c>
      <c r="D36" s="29" t="s">
        <v>49</v>
      </c>
      <c r="E36" s="29" t="s">
        <v>49</v>
      </c>
      <c r="F36" s="29" t="s">
        <v>49</v>
      </c>
      <c r="G36" s="29" t="s">
        <v>49</v>
      </c>
      <c r="H36" s="29"/>
    </row>
    <row r="37" spans="1:8" x14ac:dyDescent="0.25">
      <c r="A37" t="s">
        <v>64</v>
      </c>
      <c r="B37" s="29">
        <v>-145385865</v>
      </c>
      <c r="C37" s="29">
        <v>-179168359</v>
      </c>
      <c r="D37" s="29">
        <v>-2872756189</v>
      </c>
      <c r="E37" s="29">
        <v>-158863539</v>
      </c>
      <c r="F37" s="29">
        <v>-170703170</v>
      </c>
      <c r="G37" s="29">
        <v>-174132918</v>
      </c>
      <c r="H37" s="29">
        <v>-28181632</v>
      </c>
    </row>
    <row r="38" spans="1:8" x14ac:dyDescent="0.25">
      <c r="A38" t="s">
        <v>65</v>
      </c>
      <c r="B38" s="29" t="s">
        <v>49</v>
      </c>
      <c r="C38" s="29" t="s">
        <v>49</v>
      </c>
      <c r="D38" s="29" t="s">
        <v>49</v>
      </c>
      <c r="E38" s="29" t="s">
        <v>49</v>
      </c>
      <c r="F38" s="29">
        <v>7947800</v>
      </c>
      <c r="G38" s="29" t="s">
        <v>49</v>
      </c>
      <c r="H38" s="29"/>
    </row>
    <row r="39" spans="1:8" x14ac:dyDescent="0.25">
      <c r="A39" t="s">
        <v>66</v>
      </c>
      <c r="B39" s="29" t="s">
        <v>49</v>
      </c>
      <c r="C39" s="29">
        <v>1143017</v>
      </c>
      <c r="D39" s="29">
        <v>1138711</v>
      </c>
      <c r="E39" s="29">
        <v>983600</v>
      </c>
      <c r="F39" s="29" t="s">
        <v>49</v>
      </c>
      <c r="G39" s="29">
        <v>2887175</v>
      </c>
      <c r="H39" s="29">
        <v>220987</v>
      </c>
    </row>
    <row r="40" spans="1:8" x14ac:dyDescent="0.25">
      <c r="A40" t="s">
        <v>84</v>
      </c>
      <c r="B40" s="29" t="s">
        <v>49</v>
      </c>
      <c r="C40" s="29" t="s">
        <v>49</v>
      </c>
      <c r="D40" s="29" t="s">
        <v>49</v>
      </c>
      <c r="E40" s="29" t="s">
        <v>49</v>
      </c>
      <c r="F40" s="29" t="s">
        <v>49</v>
      </c>
      <c r="G40" s="29" t="s">
        <v>49</v>
      </c>
      <c r="H40" s="29"/>
    </row>
    <row r="41" spans="1:8" x14ac:dyDescent="0.25">
      <c r="A41" s="2"/>
      <c r="B41" s="32">
        <f>SUM(B35:B40)</f>
        <v>-145385865</v>
      </c>
      <c r="C41" s="32">
        <f>SUM(C35:C40)</f>
        <v>-178025342</v>
      </c>
      <c r="D41" s="32">
        <f t="shared" ref="D41:H41" si="3">SUM(D35:D40)</f>
        <v>-2871617478</v>
      </c>
      <c r="E41" s="32">
        <f>SUM(E35:E40)</f>
        <v>-157879939</v>
      </c>
      <c r="F41" s="32">
        <f t="shared" si="3"/>
        <v>-162755370</v>
      </c>
      <c r="G41" s="32">
        <f t="shared" si="3"/>
        <v>-171245743</v>
      </c>
      <c r="H41" s="32">
        <f t="shared" si="3"/>
        <v>-27960645</v>
      </c>
    </row>
    <row r="42" spans="1:8" x14ac:dyDescent="0.25">
      <c r="B42" s="29"/>
      <c r="C42" s="29"/>
      <c r="D42" s="29"/>
      <c r="E42" s="29"/>
      <c r="F42" s="29"/>
      <c r="G42" s="29"/>
      <c r="H42" s="29"/>
    </row>
    <row r="43" spans="1:8" x14ac:dyDescent="0.25">
      <c r="A43" s="26" t="s">
        <v>116</v>
      </c>
      <c r="B43" s="29"/>
      <c r="C43" s="29"/>
      <c r="D43" s="29"/>
      <c r="E43" s="29"/>
      <c r="F43" s="29"/>
      <c r="G43" s="29"/>
      <c r="H43" s="29"/>
    </row>
    <row r="44" spans="1:8" x14ac:dyDescent="0.25">
      <c r="A44" t="s">
        <v>85</v>
      </c>
      <c r="B44" s="29" t="s">
        <v>49</v>
      </c>
      <c r="C44" s="29" t="s">
        <v>49</v>
      </c>
      <c r="D44" s="29" t="s">
        <v>49</v>
      </c>
      <c r="E44" s="29">
        <v>2000000000</v>
      </c>
      <c r="F44" s="29" t="s">
        <v>49</v>
      </c>
      <c r="G44" s="29">
        <v>4000000000</v>
      </c>
      <c r="H44" s="29"/>
    </row>
    <row r="45" spans="1:8" x14ac:dyDescent="0.25">
      <c r="A45" t="s">
        <v>86</v>
      </c>
      <c r="B45" s="29" t="s">
        <v>49</v>
      </c>
      <c r="C45" s="29" t="s">
        <v>49</v>
      </c>
      <c r="D45" s="29" t="s">
        <v>49</v>
      </c>
      <c r="E45" s="29" t="s">
        <v>49</v>
      </c>
      <c r="F45" s="29" t="s">
        <v>49</v>
      </c>
      <c r="G45" s="29">
        <v>-400000000</v>
      </c>
      <c r="H45" s="29">
        <v>-400000000</v>
      </c>
    </row>
    <row r="46" spans="1:8" x14ac:dyDescent="0.25">
      <c r="A46" t="s">
        <v>88</v>
      </c>
      <c r="B46" s="29" t="s">
        <v>49</v>
      </c>
      <c r="C46" s="29" t="s">
        <v>49</v>
      </c>
      <c r="D46" s="29">
        <v>-570209378</v>
      </c>
      <c r="E46" s="29" t="s">
        <v>49</v>
      </c>
      <c r="F46" s="29" t="s">
        <v>49</v>
      </c>
      <c r="G46" s="29" t="s">
        <v>49</v>
      </c>
      <c r="H46" s="29"/>
    </row>
    <row r="47" spans="1:8" x14ac:dyDescent="0.25">
      <c r="A47" t="s">
        <v>87</v>
      </c>
      <c r="B47" s="29" t="s">
        <v>49</v>
      </c>
      <c r="C47" s="29" t="s">
        <v>49</v>
      </c>
      <c r="D47" s="29" t="s">
        <v>49</v>
      </c>
      <c r="E47" s="29" t="s">
        <v>49</v>
      </c>
      <c r="F47" s="29" t="s">
        <v>49</v>
      </c>
      <c r="G47" s="29">
        <v>-377050950</v>
      </c>
      <c r="H47" s="29"/>
    </row>
    <row r="48" spans="1:8" x14ac:dyDescent="0.25">
      <c r="A48" s="2"/>
      <c r="B48" s="32">
        <f t="shared" ref="B48:H48" si="4">SUM(B44:B47)</f>
        <v>0</v>
      </c>
      <c r="C48" s="32">
        <f t="shared" si="4"/>
        <v>0</v>
      </c>
      <c r="D48" s="32">
        <f t="shared" si="4"/>
        <v>-570209378</v>
      </c>
      <c r="E48" s="32">
        <f t="shared" si="4"/>
        <v>2000000000</v>
      </c>
      <c r="F48" s="32">
        <f t="shared" si="4"/>
        <v>0</v>
      </c>
      <c r="G48" s="32">
        <f t="shared" si="4"/>
        <v>3222949050</v>
      </c>
      <c r="H48" s="32">
        <f t="shared" si="4"/>
        <v>-400000000</v>
      </c>
    </row>
    <row r="49" spans="1:8" x14ac:dyDescent="0.25">
      <c r="A49" s="2"/>
      <c r="B49" s="30"/>
      <c r="C49" s="30"/>
      <c r="D49" s="30"/>
      <c r="E49" s="30"/>
      <c r="F49" s="30"/>
      <c r="G49" s="30"/>
      <c r="H49" s="29"/>
    </row>
    <row r="50" spans="1:8" x14ac:dyDescent="0.25">
      <c r="A50" s="26" t="s">
        <v>117</v>
      </c>
      <c r="B50" s="30">
        <f t="shared" ref="B50:H50" si="5">SUM(B32,B41,B48)</f>
        <v>9695788264</v>
      </c>
      <c r="C50" s="30">
        <f t="shared" si="5"/>
        <v>514103735</v>
      </c>
      <c r="D50" s="30">
        <f t="shared" si="5"/>
        <v>54550201</v>
      </c>
      <c r="E50" s="30">
        <f t="shared" si="5"/>
        <v>-1512184664</v>
      </c>
      <c r="F50" s="30">
        <f t="shared" si="5"/>
        <v>135926315</v>
      </c>
      <c r="G50" s="30">
        <f t="shared" si="5"/>
        <v>3719450044</v>
      </c>
      <c r="H50" s="30">
        <f t="shared" si="5"/>
        <v>1917059012</v>
      </c>
    </row>
    <row r="51" spans="1:8" x14ac:dyDescent="0.25">
      <c r="A51" s="27" t="s">
        <v>122</v>
      </c>
      <c r="B51" s="29">
        <v>471382729</v>
      </c>
      <c r="C51" s="29">
        <v>402709873</v>
      </c>
      <c r="D51" s="29">
        <v>375125768</v>
      </c>
      <c r="E51" s="29">
        <v>304939116</v>
      </c>
      <c r="F51" s="29">
        <v>341573724</v>
      </c>
      <c r="G51" s="29">
        <v>417654375</v>
      </c>
      <c r="H51" s="29">
        <v>438891630</v>
      </c>
    </row>
    <row r="52" spans="1:8" x14ac:dyDescent="0.25">
      <c r="A52" s="27" t="s">
        <v>118</v>
      </c>
      <c r="B52" s="29">
        <v>15208696386</v>
      </c>
      <c r="C52" s="29">
        <v>25375876380</v>
      </c>
      <c r="D52" s="29">
        <v>26292680988</v>
      </c>
      <c r="E52" s="29">
        <v>26292680988</v>
      </c>
      <c r="F52" s="29">
        <v>25085435438</v>
      </c>
      <c r="G52" s="29">
        <v>25562935476</v>
      </c>
      <c r="H52" s="29">
        <v>29700039895</v>
      </c>
    </row>
    <row r="53" spans="1:8" x14ac:dyDescent="0.25">
      <c r="A53" s="26" t="s">
        <v>119</v>
      </c>
      <c r="B53" s="32">
        <f>SUM(B50:B52)</f>
        <v>25375867379</v>
      </c>
      <c r="C53" s="32">
        <f t="shared" ref="C53:G53" si="6">SUM(C50:C52)</f>
        <v>26292689988</v>
      </c>
      <c r="D53" s="32">
        <f t="shared" si="6"/>
        <v>26722356957</v>
      </c>
      <c r="E53" s="32">
        <f t="shared" si="6"/>
        <v>25085435440</v>
      </c>
      <c r="F53" s="32">
        <f t="shared" si="6"/>
        <v>25562935477</v>
      </c>
      <c r="G53" s="32">
        <f t="shared" si="6"/>
        <v>29700039895</v>
      </c>
      <c r="H53" s="32">
        <f>SUM(H50:H52)-1</f>
        <v>32055990536</v>
      </c>
    </row>
    <row r="54" spans="1:8" x14ac:dyDescent="0.25">
      <c r="A54" s="27" t="s">
        <v>120</v>
      </c>
      <c r="B54" s="33">
        <f>B32/('1'!C49/10)</f>
        <v>20.192887330362716</v>
      </c>
      <c r="C54" s="33">
        <f>C32/('1'!D49/10)</f>
        <v>1.2138156679001515</v>
      </c>
      <c r="D54" s="33">
        <f>D32/('1'!E49/10)</f>
        <v>6.1317424649581964</v>
      </c>
      <c r="E54" s="33">
        <f>E32/('1'!F49/10)</f>
        <v>-5.1152906784652723</v>
      </c>
      <c r="F54" s="33">
        <f>F32/('1'!G49/10)</f>
        <v>0.39607602660575175</v>
      </c>
      <c r="G54" s="33">
        <f>G32/('1'!H49/10)</f>
        <v>0.84332007614224203</v>
      </c>
      <c r="H54" s="30">
        <f>H32/('1'!I49/10)</f>
        <v>2.6923682937996407</v>
      </c>
    </row>
    <row r="55" spans="1:8" x14ac:dyDescent="0.25">
      <c r="A55" s="26" t="s">
        <v>121</v>
      </c>
      <c r="B55" s="32">
        <f>'1'!C49/10</f>
        <v>487358443</v>
      </c>
      <c r="C55" s="32">
        <f>'1'!D49/10</f>
        <v>570209378</v>
      </c>
      <c r="D55" s="32">
        <f>'1'!E49/10</f>
        <v>570209378</v>
      </c>
      <c r="E55" s="32">
        <f>'1'!F49/10</f>
        <v>655740785</v>
      </c>
      <c r="F55" s="32">
        <f>'1'!G49/10</f>
        <v>754101902</v>
      </c>
      <c r="G55" s="32">
        <f>'1'!H49/10</f>
        <v>791806997</v>
      </c>
      <c r="H55" s="32">
        <f>'1'!I49/10</f>
        <v>870987696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0" sqref="B10:F10"/>
    </sheetView>
  </sheetViews>
  <sheetFormatPr defaultRowHeight="15" x14ac:dyDescent="0.25"/>
  <cols>
    <col min="1" max="1" width="34.5703125" bestFit="1" customWidth="1"/>
  </cols>
  <sheetData>
    <row r="1" spans="1:7" x14ac:dyDescent="0.25">
      <c r="A1" s="2" t="s">
        <v>68</v>
      </c>
    </row>
    <row r="2" spans="1:7" x14ac:dyDescent="0.25">
      <c r="A2" s="2" t="s">
        <v>89</v>
      </c>
    </row>
    <row r="3" spans="1:7" x14ac:dyDescent="0.25">
      <c r="A3" t="s">
        <v>17</v>
      </c>
    </row>
    <row r="4" spans="1:7" ht="15.75" x14ac:dyDescent="0.25">
      <c r="A4" s="19"/>
      <c r="B4" s="19">
        <v>2013</v>
      </c>
      <c r="C4" s="19">
        <v>2014</v>
      </c>
      <c r="D4" s="19">
        <v>2015</v>
      </c>
      <c r="E4" s="19">
        <v>2016</v>
      </c>
      <c r="F4" s="19">
        <v>2017</v>
      </c>
      <c r="G4" s="19">
        <v>2018</v>
      </c>
    </row>
    <row r="5" spans="1:7" x14ac:dyDescent="0.25">
      <c r="A5" s="28" t="s">
        <v>123</v>
      </c>
      <c r="B5" s="20">
        <f>'2'!D6/'2'!D7</f>
        <v>0.20240957142695848</v>
      </c>
      <c r="C5" s="20">
        <f>'2'!E6/'2'!E7</f>
        <v>0.26946432241799673</v>
      </c>
      <c r="D5" s="20">
        <f>'2'!F6/'2'!F7</f>
        <v>0.26362650387695413</v>
      </c>
      <c r="E5" s="20">
        <f>'2'!G6/'2'!G7</f>
        <v>0.31955042545024764</v>
      </c>
      <c r="F5" s="20">
        <f>'2'!H6/'2'!H7</f>
        <v>0.28352433709261932</v>
      </c>
      <c r="G5" s="20">
        <f>'2'!I6/'2'!I7</f>
        <v>0.26147791320100422</v>
      </c>
    </row>
    <row r="6" spans="1:7" x14ac:dyDescent="0.25">
      <c r="A6" s="28" t="s">
        <v>90</v>
      </c>
      <c r="B6" s="20">
        <f>'2'!D27/'2'!D13</f>
        <v>0.63033477585020925</v>
      </c>
      <c r="C6" s="20">
        <f>'2'!E27/'2'!E13</f>
        <v>0.62276584502121901</v>
      </c>
      <c r="D6" s="20">
        <f>'2'!F27/'2'!F13</f>
        <v>0.5591287886811197</v>
      </c>
      <c r="E6" s="20">
        <f>'2'!G27/'2'!G13</f>
        <v>0.53186836738477261</v>
      </c>
      <c r="F6" s="20">
        <f>'2'!H27/'2'!H13</f>
        <v>0.50953203691187732</v>
      </c>
      <c r="G6" s="20">
        <f>'2'!I27/'2'!I13</f>
        <v>0.47469713115593559</v>
      </c>
    </row>
    <row r="7" spans="1:7" x14ac:dyDescent="0.25">
      <c r="A7" s="28" t="s">
        <v>91</v>
      </c>
      <c r="B7" s="20">
        <f>'2'!D42/'2'!D13</f>
        <v>0.20044859333234916</v>
      </c>
      <c r="C7" s="20">
        <f>'2'!E42/'2'!E13</f>
        <v>0.19702246064216533</v>
      </c>
      <c r="D7" s="20">
        <f>'2'!F42/'2'!F13</f>
        <v>0.27256134784791036</v>
      </c>
      <c r="E7" s="20">
        <f>'2'!G42/'2'!G13</f>
        <v>0.17954376543068676</v>
      </c>
      <c r="F7" s="20">
        <f>'2'!H42/'2'!H13</f>
        <v>0.1897860938041776</v>
      </c>
      <c r="G7" s="20">
        <f>'2'!I42/'2'!I13</f>
        <v>0.17574034944434852</v>
      </c>
    </row>
    <row r="8" spans="1:7" x14ac:dyDescent="0.25">
      <c r="A8" s="28" t="s">
        <v>124</v>
      </c>
      <c r="B8" s="20">
        <f>'2'!D42/'1'!D30</f>
        <v>9.2588049090187308E-3</v>
      </c>
      <c r="C8" s="20">
        <f>'2'!E42/'1'!E30</f>
        <v>1.0117386404104076E-2</v>
      </c>
      <c r="D8" s="20">
        <f>'2'!F42/'1'!F30</f>
        <v>1.2060347186594088E-2</v>
      </c>
      <c r="E8" s="20">
        <f>'2'!G42/'1'!G30</f>
        <v>7.1222375730503728E-3</v>
      </c>
      <c r="F8" s="20">
        <f>'2'!H42/'1'!H30</f>
        <v>7.0487005608389133E-3</v>
      </c>
      <c r="G8" s="20">
        <f>'2'!I42/'1'!I30</f>
        <v>6.3685499289637777E-3</v>
      </c>
    </row>
    <row r="9" spans="1:7" x14ac:dyDescent="0.25">
      <c r="A9" s="28" t="s">
        <v>125</v>
      </c>
      <c r="B9" s="20">
        <f>'2'!D42/'1'!D58</f>
        <v>0.10883484662072392</v>
      </c>
      <c r="C9" s="20">
        <f>'2'!E42/'1'!E58</f>
        <v>0.12273966589719319</v>
      </c>
      <c r="D9" s="20">
        <f>'2'!F42/'1'!F58</f>
        <v>0.13914012429309885</v>
      </c>
      <c r="E9" s="20">
        <f>'2'!G42/'1'!G58</f>
        <v>8.6553392663641829E-2</v>
      </c>
      <c r="F9" s="20">
        <f>'2'!H42/'1'!H58</f>
        <v>9.2352562176029829E-2</v>
      </c>
      <c r="G9" s="20">
        <f>'2'!I42/'1'!I58</f>
        <v>8.4741230885262808E-2</v>
      </c>
    </row>
    <row r="10" spans="1:7" x14ac:dyDescent="0.25">
      <c r="A10" s="28" t="s">
        <v>92</v>
      </c>
      <c r="B10" s="21">
        <v>0.1067</v>
      </c>
      <c r="C10" s="21">
        <v>0.1105</v>
      </c>
      <c r="D10" s="21">
        <v>0.12180000000000001</v>
      </c>
      <c r="E10" s="21">
        <v>0.1138</v>
      </c>
      <c r="F10" s="21">
        <v>0.1396</v>
      </c>
    </row>
    <row r="11" spans="1:7" x14ac:dyDescent="0.25">
      <c r="A11" s="28" t="s">
        <v>126</v>
      </c>
      <c r="B11" s="21">
        <v>3.5000000000000003E-2</v>
      </c>
      <c r="C11" s="21">
        <v>3.5499999999999997E-2</v>
      </c>
      <c r="D11" s="21">
        <v>3.2300000000000002E-2</v>
      </c>
      <c r="E11" s="21">
        <v>3.6200000000000003E-2</v>
      </c>
      <c r="F11" s="21">
        <v>7.4200000000000002E-2</v>
      </c>
    </row>
    <row r="12" spans="1:7" x14ac:dyDescent="0.25">
      <c r="A12" s="28" t="s">
        <v>127</v>
      </c>
      <c r="B12" s="21">
        <v>0.84330000000000005</v>
      </c>
      <c r="C12" s="21">
        <v>0.82679999999999998</v>
      </c>
      <c r="D12" s="21">
        <v>0.85560000000000003</v>
      </c>
      <c r="E12" s="21">
        <v>0.82089999999999996</v>
      </c>
      <c r="F12" s="21">
        <v>0.83889999999999998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Sunny</cp:lastModifiedBy>
  <dcterms:created xsi:type="dcterms:W3CDTF">2016-10-31T06:33:42Z</dcterms:created>
  <dcterms:modified xsi:type="dcterms:W3CDTF">2020-04-12T14:25:26Z</dcterms:modified>
</cp:coreProperties>
</file>