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26" i="3"/>
  <c r="H18" i="3"/>
  <c r="H10" i="3"/>
  <c r="D32" i="3"/>
  <c r="H27" i="2"/>
  <c r="H9" i="2"/>
  <c r="H7" i="2"/>
  <c r="H47" i="1"/>
  <c r="H33" i="3" s="1"/>
  <c r="H46" i="1"/>
  <c r="H42" i="1"/>
  <c r="H31" i="1"/>
  <c r="H24" i="1"/>
  <c r="H17" i="1"/>
  <c r="H8" i="4" s="1"/>
  <c r="H9" i="1"/>
  <c r="H18" i="1" s="1"/>
  <c r="H28" i="3" l="1"/>
  <c r="H30" i="3" s="1"/>
  <c r="H32" i="3"/>
  <c r="H12" i="2"/>
  <c r="H17" i="2" s="1"/>
  <c r="H20" i="2" s="1"/>
  <c r="H24" i="2" s="1"/>
  <c r="H10" i="4"/>
  <c r="H33" i="1"/>
  <c r="H44" i="1" s="1"/>
  <c r="C47" i="1"/>
  <c r="D47" i="1"/>
  <c r="E47" i="1"/>
  <c r="F47" i="1"/>
  <c r="G47" i="1"/>
  <c r="B47" i="1"/>
  <c r="B27" i="2" l="1"/>
  <c r="B33" i="3"/>
  <c r="D33" i="3"/>
  <c r="D27" i="2"/>
  <c r="G27" i="2"/>
  <c r="G33" i="3"/>
  <c r="C27" i="2"/>
  <c r="C33" i="3"/>
  <c r="F33" i="3"/>
  <c r="F27" i="2"/>
  <c r="E27" i="2"/>
  <c r="E33" i="3"/>
  <c r="H9" i="4"/>
  <c r="H5" i="4"/>
  <c r="H6" i="4"/>
  <c r="H11" i="4"/>
  <c r="H26" i="2"/>
  <c r="B7" i="2"/>
  <c r="B26" i="3"/>
  <c r="B18" i="3"/>
  <c r="G26" i="3"/>
  <c r="G18" i="3"/>
  <c r="F10" i="3"/>
  <c r="F32" i="3" s="1"/>
  <c r="G10" i="3"/>
  <c r="G32" i="3" s="1"/>
  <c r="F9" i="2"/>
  <c r="G9" i="2"/>
  <c r="G7" i="2"/>
  <c r="F7" i="2"/>
  <c r="B17" i="1"/>
  <c r="C17" i="1"/>
  <c r="D17" i="1"/>
  <c r="E17" i="1"/>
  <c r="F17" i="1"/>
  <c r="G17" i="1"/>
  <c r="F31" i="1"/>
  <c r="G31" i="1"/>
  <c r="G24" i="1"/>
  <c r="G42" i="1"/>
  <c r="G46" i="1" s="1"/>
  <c r="G9" i="1"/>
  <c r="E42" i="1"/>
  <c r="E46" i="1" s="1"/>
  <c r="F42" i="1"/>
  <c r="F46" i="1" s="1"/>
  <c r="F12" i="2" l="1"/>
  <c r="G33" i="1"/>
  <c r="G44" i="1" s="1"/>
  <c r="F17" i="2"/>
  <c r="F20" i="2" s="1"/>
  <c r="F10" i="4"/>
  <c r="G28" i="3"/>
  <c r="G30" i="3" s="1"/>
  <c r="F8" i="4"/>
  <c r="G8" i="4"/>
  <c r="G12" i="2"/>
  <c r="D7" i="2"/>
  <c r="E7" i="2"/>
  <c r="C7" i="2"/>
  <c r="G17" i="2" l="1"/>
  <c r="G20" i="2" s="1"/>
  <c r="G24" i="2" s="1"/>
  <c r="G26" i="2" s="1"/>
  <c r="G10" i="4"/>
  <c r="D9" i="2"/>
  <c r="D12" i="2" s="1"/>
  <c r="E9" i="2"/>
  <c r="E12" i="2" s="1"/>
  <c r="F24" i="2"/>
  <c r="F26" i="2" s="1"/>
  <c r="D42" i="1"/>
  <c r="D46" i="1" s="1"/>
  <c r="F6" i="4" l="1"/>
  <c r="F11" i="4"/>
  <c r="F9" i="4"/>
  <c r="E17" i="2"/>
  <c r="E20" i="2" s="1"/>
  <c r="E24" i="2" s="1"/>
  <c r="E26" i="2" s="1"/>
  <c r="E10" i="4"/>
  <c r="D17" i="2"/>
  <c r="D20" i="2" s="1"/>
  <c r="D10" i="4"/>
  <c r="G11" i="4"/>
  <c r="G9" i="4"/>
  <c r="G6" i="4"/>
  <c r="C42" i="1"/>
  <c r="C46" i="1" s="1"/>
  <c r="B42" i="1"/>
  <c r="B46" i="1" s="1"/>
  <c r="B9" i="1"/>
  <c r="E11" i="4" l="1"/>
  <c r="E9" i="4"/>
  <c r="E6" i="4"/>
  <c r="D24" i="2"/>
  <c r="D26" i="2" s="1"/>
  <c r="E26" i="3"/>
  <c r="C26" i="3"/>
  <c r="F26" i="3"/>
  <c r="C18" i="3"/>
  <c r="E18" i="3"/>
  <c r="F18" i="3"/>
  <c r="B10" i="3"/>
  <c r="B32" i="3" s="1"/>
  <c r="C10" i="3"/>
  <c r="C32" i="3" s="1"/>
  <c r="E10" i="3"/>
  <c r="E32" i="3" s="1"/>
  <c r="B9" i="2"/>
  <c r="B12" i="2" s="1"/>
  <c r="C9" i="2"/>
  <c r="C12" i="2" s="1"/>
  <c r="F28" i="3" l="1"/>
  <c r="F30" i="3" s="1"/>
  <c r="C17" i="2"/>
  <c r="C20" i="2" s="1"/>
  <c r="C10" i="4"/>
  <c r="B17" i="2"/>
  <c r="B20" i="2" s="1"/>
  <c r="B24" i="2" s="1"/>
  <c r="B26" i="2" s="1"/>
  <c r="B10" i="4"/>
  <c r="D11" i="4"/>
  <c r="D9" i="4"/>
  <c r="D6" i="4"/>
  <c r="B28" i="3"/>
  <c r="B30" i="3" s="1"/>
  <c r="E28" i="3"/>
  <c r="E30" i="3" s="1"/>
  <c r="C28" i="3"/>
  <c r="C30" i="3" s="1"/>
  <c r="B31" i="1"/>
  <c r="B8" i="4" s="1"/>
  <c r="C31" i="1"/>
  <c r="C8" i="4" s="1"/>
  <c r="D31" i="1"/>
  <c r="D8" i="4" s="1"/>
  <c r="E31" i="1"/>
  <c r="E8" i="4" s="1"/>
  <c r="B24" i="1"/>
  <c r="C24" i="1"/>
  <c r="D24" i="1"/>
  <c r="E24" i="1"/>
  <c r="F24" i="1"/>
  <c r="C9" i="1"/>
  <c r="D9" i="1"/>
  <c r="E9" i="1"/>
  <c r="F9" i="1"/>
  <c r="B11" i="4" l="1"/>
  <c r="B9" i="4"/>
  <c r="B6" i="4"/>
  <c r="C24" i="2"/>
  <c r="C26" i="2" s="1"/>
  <c r="C33" i="1"/>
  <c r="C44" i="1" s="1"/>
  <c r="D33" i="1"/>
  <c r="D44" i="1" s="1"/>
  <c r="F33" i="1"/>
  <c r="F44" i="1" s="1"/>
  <c r="E33" i="1"/>
  <c r="E44" i="1" s="1"/>
  <c r="B33" i="1"/>
  <c r="B44" i="1" s="1"/>
  <c r="C11" i="4" l="1"/>
  <c r="C9" i="4"/>
  <c r="C6" i="4"/>
  <c r="D18" i="1"/>
  <c r="E18" i="1"/>
  <c r="G18" i="1"/>
  <c r="B18" i="1"/>
  <c r="F18" i="1"/>
  <c r="C18" i="1"/>
  <c r="F5" i="4" l="1"/>
  <c r="C5" i="4"/>
  <c r="D5" i="4"/>
  <c r="G5" i="4"/>
  <c r="E5" i="4"/>
  <c r="B5" i="4"/>
</calcChain>
</file>

<file path=xl/sharedStrings.xml><?xml version="1.0" encoding="utf-8"?>
<sst xmlns="http://schemas.openxmlformats.org/spreadsheetml/2006/main" count="93" uniqueCount="85">
  <si>
    <t>ASSETS</t>
  </si>
  <si>
    <t>NON CURRENT ASSETS</t>
  </si>
  <si>
    <t>CURRENT ASSETS</t>
  </si>
  <si>
    <t>Cash and Cash Equivalents</t>
  </si>
  <si>
    <t>Share Capital</t>
  </si>
  <si>
    <t>Gross Profit</t>
  </si>
  <si>
    <t>Inventories</t>
  </si>
  <si>
    <t>Advances, Deposits &amp; Pre-Payments</t>
  </si>
  <si>
    <t>Non Current Liabilities</t>
  </si>
  <si>
    <t>-</t>
  </si>
  <si>
    <t>Liabilities for other Finance</t>
  </si>
  <si>
    <t>Deferred Tax Liability</t>
  </si>
  <si>
    <t>Property,Plant  and  EquipmentDepreciation</t>
  </si>
  <si>
    <t>Defered Exps</t>
  </si>
  <si>
    <t>Claim Receivable</t>
  </si>
  <si>
    <t>Short Term Investments</t>
  </si>
  <si>
    <t>Reserve &amp; Surplus</t>
  </si>
  <si>
    <t>Cash Credit (Secured)</t>
  </si>
  <si>
    <t>Bank Overdraft</t>
  </si>
  <si>
    <t>Unclaimed Dividend</t>
  </si>
  <si>
    <t>Creditors, Accrued exps and Others</t>
  </si>
  <si>
    <t>Accounts Receivable</t>
  </si>
  <si>
    <t>Standard Ceramic Industries Limited</t>
  </si>
  <si>
    <t>Receipt from cuatomers and others</t>
  </si>
  <si>
    <t>Paid to suppliers, employees &amp; others</t>
  </si>
  <si>
    <t>Financial cost paid</t>
  </si>
  <si>
    <t>Income Tax Paid and/or deducted at source</t>
  </si>
  <si>
    <t>Acquisition of  Fixed Assets</t>
  </si>
  <si>
    <t xml:space="preserve">Interest Received </t>
  </si>
  <si>
    <t>Short Term Investment</t>
  </si>
  <si>
    <t>Dividend paid</t>
  </si>
  <si>
    <t>Bank O/D (Paid/ Received</t>
  </si>
  <si>
    <t>Cash Credit Loan (Paid)/Received</t>
  </si>
  <si>
    <t>Reserve Reserve</t>
  </si>
  <si>
    <t>Tax Holiday Reserve</t>
  </si>
  <si>
    <t>Share Premium</t>
  </si>
  <si>
    <t>Retained Earnings</t>
  </si>
  <si>
    <t>Disposal/ Adjustment ofFixed Asset</t>
  </si>
  <si>
    <t>Deferred Revenue expenditure</t>
  </si>
  <si>
    <t>Current portion of Long term loan</t>
  </si>
  <si>
    <t>Director's &amp; Other Loan (Paid)/ Received</t>
  </si>
  <si>
    <t>Debt to Equity</t>
  </si>
  <si>
    <t>Current Ratio</t>
  </si>
  <si>
    <t>Operating Margin</t>
  </si>
  <si>
    <t>Net Margin</t>
  </si>
  <si>
    <t>Balance Sheet</t>
  </si>
  <si>
    <t>As at year end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</si>
  <si>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</si>
  <si>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</si>
  <si>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</si>
  <si>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</si>
  <si>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</si>
  <si>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</si>
  <si>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</si>
  <si>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</si>
  <si>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</si>
  <si>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</si>
  <si>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Administrative &amp; Selling Expenses</t>
  </si>
  <si>
    <t>Finance Cost</t>
  </si>
  <si>
    <t>Operating Profit</t>
  </si>
  <si>
    <t>Other Income</t>
  </si>
  <si>
    <t>Write off</t>
  </si>
  <si>
    <t>Non-Operating Income/(Expenses)</t>
  </si>
  <si>
    <t>Profit Before contribution to WPPF</t>
  </si>
  <si>
    <t>Contribution to W.P and Welfare fund</t>
  </si>
  <si>
    <t>Profit Before Taxation</t>
  </si>
  <si>
    <t>Provision for Taxation</t>
  </si>
  <si>
    <t>Income Tax Expenses</t>
  </si>
  <si>
    <t>Deferred Tax Expenses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</si>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</sst>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1" fillId="0" borderId="2" xfId="0" applyFont="1" applyBorder="1"/>
    <xf numFmtId="0" fontId="3" fillId="0" borderId="0" xfId="0" applyFont="1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164" fontId="0" fillId="0" borderId="0" xfId="2" applyNumberFormat="1" applyFont="1"/>
    <xf numFmtId="164" fontId="1" fillId="0" borderId="0" xfId="2" applyNumberFormat="1" applyFont="1"/>
    <xf numFmtId="164" fontId="0" fillId="0" borderId="0" xfId="2" applyNumberFormat="1" applyFont="1" applyBorder="1"/>
    <xf numFmtId="164" fontId="0" fillId="0" borderId="0" xfId="2" applyNumberFormat="1" applyFont="1" applyFill="1" applyBorder="1"/>
    <xf numFmtId="164" fontId="0" fillId="0" borderId="1" xfId="2" applyNumberFormat="1" applyFont="1" applyBorder="1"/>
    <xf numFmtId="164" fontId="0" fillId="0" borderId="1" xfId="2" applyNumberFormat="1" applyFont="1" applyFill="1" applyBorder="1"/>
    <xf numFmtId="164" fontId="1" fillId="0" borderId="2" xfId="2" applyNumberFormat="1" applyFont="1" applyBorder="1"/>
    <xf numFmtId="164" fontId="1" fillId="0" borderId="0" xfId="2" applyNumberFormat="1" applyFont="1" applyBorder="1"/>
    <xf numFmtId="164" fontId="1" fillId="0" borderId="4" xfId="2" applyNumberFormat="1" applyFont="1" applyBorder="1"/>
    <xf numFmtId="164" fontId="4" fillId="0" borderId="3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42.42578125" customWidth="1"/>
    <col min="2" max="8" width="15.28515625" bestFit="1" customWidth="1"/>
  </cols>
  <sheetData>
    <row r="1" spans="1:8" ht="15.75" x14ac:dyDescent="0.25">
      <c r="A1" s="3" t="s">
        <v>22</v>
      </c>
    </row>
    <row r="2" spans="1:8" ht="15.75" x14ac:dyDescent="0.25">
      <c r="A2" s="3" t="s">
        <v>45</v>
      </c>
    </row>
    <row r="3" spans="1:8" ht="15.75" x14ac:dyDescent="0.25">
      <c r="A3" s="3" t="s">
        <v>46</v>
      </c>
    </row>
    <row r="4" spans="1:8" ht="15.75" x14ac:dyDescent="0.25">
      <c r="B4" s="12">
        <v>2013</v>
      </c>
      <c r="C4" s="12">
        <v>2014</v>
      </c>
      <c r="D4" s="12">
        <v>2015</v>
      </c>
      <c r="E4" s="12">
        <v>2016</v>
      </c>
      <c r="F4" s="12">
        <v>2017</v>
      </c>
      <c r="G4" s="12">
        <v>2018</v>
      </c>
      <c r="H4" s="12">
        <v>2019</v>
      </c>
    </row>
    <row r="5" spans="1:8" x14ac:dyDescent="0.25">
      <c r="A5" s="13" t="s">
        <v>0</v>
      </c>
    </row>
    <row r="6" spans="1:8" x14ac:dyDescent="0.25">
      <c r="A6" s="14" t="s">
        <v>1</v>
      </c>
    </row>
    <row r="7" spans="1:8" x14ac:dyDescent="0.25">
      <c r="A7" t="s">
        <v>12</v>
      </c>
      <c r="B7" s="18">
        <v>113825033</v>
      </c>
      <c r="C7" s="18">
        <v>111355479</v>
      </c>
      <c r="D7" s="18">
        <v>109366244</v>
      </c>
      <c r="E7" s="18">
        <v>117655369</v>
      </c>
      <c r="F7" s="18">
        <v>111902469</v>
      </c>
      <c r="G7" s="18">
        <v>119994568</v>
      </c>
      <c r="H7" s="18">
        <v>128385016</v>
      </c>
    </row>
    <row r="8" spans="1:8" x14ac:dyDescent="0.25">
      <c r="A8" t="s">
        <v>13</v>
      </c>
      <c r="B8" s="18">
        <v>8479769</v>
      </c>
      <c r="C8" s="18">
        <v>3910400</v>
      </c>
      <c r="D8" s="18">
        <v>3910400</v>
      </c>
      <c r="E8" s="18"/>
      <c r="F8" s="18" t="s">
        <v>9</v>
      </c>
      <c r="G8" s="18"/>
      <c r="H8" s="18"/>
    </row>
    <row r="9" spans="1:8" x14ac:dyDescent="0.25">
      <c r="B9" s="19">
        <f t="shared" ref="B9:H9" si="0">SUM(B7:B8)</f>
        <v>122304802</v>
      </c>
      <c r="C9" s="19">
        <f t="shared" si="0"/>
        <v>115265879</v>
      </c>
      <c r="D9" s="19">
        <f t="shared" si="0"/>
        <v>113276644</v>
      </c>
      <c r="E9" s="19">
        <f t="shared" si="0"/>
        <v>117655369</v>
      </c>
      <c r="F9" s="19">
        <f t="shared" si="0"/>
        <v>111902469</v>
      </c>
      <c r="G9" s="19">
        <f t="shared" si="0"/>
        <v>119994568</v>
      </c>
      <c r="H9" s="19">
        <f t="shared" si="0"/>
        <v>128385016</v>
      </c>
    </row>
    <row r="10" spans="1:8" x14ac:dyDescent="0.25">
      <c r="A10" s="14" t="s">
        <v>2</v>
      </c>
      <c r="B10" s="18"/>
      <c r="C10" s="18"/>
      <c r="D10" s="18"/>
      <c r="E10" s="18"/>
      <c r="F10" s="18"/>
      <c r="G10" s="18"/>
      <c r="H10" s="18"/>
    </row>
    <row r="11" spans="1:8" x14ac:dyDescent="0.25">
      <c r="A11" s="5" t="s">
        <v>6</v>
      </c>
      <c r="B11" s="18">
        <v>45691425</v>
      </c>
      <c r="C11" s="18">
        <v>31815106</v>
      </c>
      <c r="D11" s="18">
        <v>43247357</v>
      </c>
      <c r="E11" s="18">
        <v>48228704</v>
      </c>
      <c r="F11" s="18">
        <v>41280394</v>
      </c>
      <c r="G11" s="18">
        <v>66231617</v>
      </c>
      <c r="H11" s="18">
        <v>79403960</v>
      </c>
    </row>
    <row r="12" spans="1:8" x14ac:dyDescent="0.25">
      <c r="A12" s="5" t="s">
        <v>14</v>
      </c>
      <c r="B12" s="18">
        <v>19781085</v>
      </c>
      <c r="C12" s="18">
        <v>14350454</v>
      </c>
      <c r="D12" s="18">
        <v>4350454</v>
      </c>
      <c r="E12" s="18" t="s">
        <v>9</v>
      </c>
      <c r="F12" s="18"/>
      <c r="G12" s="18"/>
      <c r="H12" s="18"/>
    </row>
    <row r="13" spans="1:8" x14ac:dyDescent="0.25">
      <c r="A13" t="s">
        <v>7</v>
      </c>
      <c r="B13" s="18">
        <v>8930101</v>
      </c>
      <c r="C13" s="18">
        <v>9413860</v>
      </c>
      <c r="D13" s="18">
        <v>9570616</v>
      </c>
      <c r="E13" s="18">
        <v>10878081</v>
      </c>
      <c r="F13" s="18">
        <v>15258683</v>
      </c>
      <c r="G13" s="18">
        <v>14744439</v>
      </c>
      <c r="H13" s="18">
        <v>25117768</v>
      </c>
    </row>
    <row r="14" spans="1:8" x14ac:dyDescent="0.25">
      <c r="A14" t="s">
        <v>21</v>
      </c>
      <c r="B14" s="18">
        <v>97957</v>
      </c>
      <c r="C14" s="18">
        <v>415249</v>
      </c>
      <c r="D14" s="18">
        <v>441327</v>
      </c>
      <c r="E14" s="18">
        <v>494379</v>
      </c>
      <c r="F14" s="18">
        <v>624789</v>
      </c>
      <c r="G14" s="18">
        <v>782819</v>
      </c>
      <c r="H14" s="18">
        <v>464749</v>
      </c>
    </row>
    <row r="15" spans="1:8" x14ac:dyDescent="0.25">
      <c r="A15" t="s">
        <v>15</v>
      </c>
      <c r="B15" s="18">
        <v>14236474</v>
      </c>
      <c r="C15" s="18">
        <v>30453854</v>
      </c>
      <c r="D15" s="18">
        <v>36479446</v>
      </c>
      <c r="E15" s="18">
        <v>26889516</v>
      </c>
      <c r="F15" s="18">
        <v>20123737</v>
      </c>
      <c r="G15" s="18">
        <v>11717600</v>
      </c>
      <c r="H15" s="18">
        <v>6753031</v>
      </c>
    </row>
    <row r="16" spans="1:8" x14ac:dyDescent="0.25">
      <c r="A16" t="s">
        <v>3</v>
      </c>
      <c r="B16" s="18">
        <v>9788652</v>
      </c>
      <c r="C16" s="18">
        <v>10303351</v>
      </c>
      <c r="D16" s="18">
        <v>9487989</v>
      </c>
      <c r="E16" s="18">
        <v>5782758</v>
      </c>
      <c r="F16" s="18">
        <v>7127096</v>
      </c>
      <c r="G16" s="18">
        <v>5551544</v>
      </c>
      <c r="H16" s="18">
        <v>8035420</v>
      </c>
    </row>
    <row r="17" spans="1:8" x14ac:dyDescent="0.25">
      <c r="B17" s="19">
        <f t="shared" ref="B17:G17" si="1">SUM(B11:B16)</f>
        <v>98525694</v>
      </c>
      <c r="C17" s="19">
        <f t="shared" si="1"/>
        <v>96751874</v>
      </c>
      <c r="D17" s="19">
        <f t="shared" si="1"/>
        <v>103577189</v>
      </c>
      <c r="E17" s="19">
        <f t="shared" si="1"/>
        <v>92273438</v>
      </c>
      <c r="F17" s="19">
        <f t="shared" si="1"/>
        <v>84414699</v>
      </c>
      <c r="G17" s="19">
        <f t="shared" si="1"/>
        <v>99028019</v>
      </c>
      <c r="H17" s="19">
        <f t="shared" ref="H17" si="2">SUM(H11:H16)</f>
        <v>119774928</v>
      </c>
    </row>
    <row r="18" spans="1:8" x14ac:dyDescent="0.25">
      <c r="A18" s="2"/>
      <c r="B18" s="19">
        <f t="shared" ref="B18:G18" si="3">SUM(B9,B17)</f>
        <v>220830496</v>
      </c>
      <c r="C18" s="19">
        <f t="shared" si="3"/>
        <v>212017753</v>
      </c>
      <c r="D18" s="19">
        <f t="shared" si="3"/>
        <v>216853833</v>
      </c>
      <c r="E18" s="19">
        <f t="shared" si="3"/>
        <v>209928807</v>
      </c>
      <c r="F18" s="19">
        <f t="shared" si="3"/>
        <v>196317168</v>
      </c>
      <c r="G18" s="19">
        <f t="shared" si="3"/>
        <v>219022587</v>
      </c>
      <c r="H18" s="19">
        <f t="shared" ref="H18" si="4">SUM(H9,H17)</f>
        <v>248159944</v>
      </c>
    </row>
    <row r="19" spans="1:8" x14ac:dyDescent="0.25">
      <c r="B19" s="18"/>
      <c r="C19" s="18"/>
      <c r="D19" s="18"/>
      <c r="E19" s="18"/>
      <c r="F19" s="18"/>
      <c r="G19" s="18"/>
      <c r="H19" s="18"/>
    </row>
    <row r="20" spans="1:8" ht="15.75" x14ac:dyDescent="0.25">
      <c r="A20" s="15" t="s">
        <v>47</v>
      </c>
      <c r="B20" s="18"/>
      <c r="C20" s="18"/>
      <c r="D20" s="18"/>
      <c r="E20" s="18"/>
      <c r="F20" s="18"/>
      <c r="G20" s="18"/>
      <c r="H20" s="18"/>
    </row>
    <row r="21" spans="1:8" ht="15.75" x14ac:dyDescent="0.25">
      <c r="A21" s="16" t="s">
        <v>48</v>
      </c>
      <c r="B21" s="18"/>
      <c r="C21" s="18"/>
      <c r="D21" s="18"/>
      <c r="E21" s="18"/>
      <c r="F21" s="18"/>
      <c r="G21" s="18"/>
      <c r="H21" s="18"/>
    </row>
    <row r="22" spans="1:8" x14ac:dyDescent="0.25">
      <c r="A22" s="14" t="s">
        <v>8</v>
      </c>
      <c r="B22" s="18"/>
      <c r="C22" s="18"/>
      <c r="D22" s="18"/>
      <c r="E22" s="18"/>
      <c r="F22" s="18"/>
      <c r="G22" s="18"/>
      <c r="H22" s="18"/>
    </row>
    <row r="23" spans="1:8" x14ac:dyDescent="0.25">
      <c r="A23" t="s">
        <v>11</v>
      </c>
      <c r="B23" s="18"/>
      <c r="C23" s="18" t="s">
        <v>9</v>
      </c>
      <c r="D23" s="18">
        <v>11140016</v>
      </c>
      <c r="E23" s="18">
        <v>11532153</v>
      </c>
      <c r="F23" s="18">
        <v>10454190</v>
      </c>
      <c r="G23" s="18">
        <v>11606914</v>
      </c>
      <c r="H23" s="18">
        <v>12415401</v>
      </c>
    </row>
    <row r="24" spans="1:8" x14ac:dyDescent="0.25">
      <c r="B24" s="19">
        <f t="shared" ref="B24:H24" si="5">SUM(B23:B23)</f>
        <v>0</v>
      </c>
      <c r="C24" s="19">
        <f t="shared" si="5"/>
        <v>0</v>
      </c>
      <c r="D24" s="19">
        <f t="shared" si="5"/>
        <v>11140016</v>
      </c>
      <c r="E24" s="19">
        <f t="shared" si="5"/>
        <v>11532153</v>
      </c>
      <c r="F24" s="19">
        <f t="shared" si="5"/>
        <v>10454190</v>
      </c>
      <c r="G24" s="19">
        <f t="shared" si="5"/>
        <v>11606914</v>
      </c>
      <c r="H24" s="19">
        <f t="shared" si="5"/>
        <v>12415401</v>
      </c>
    </row>
    <row r="25" spans="1:8" x14ac:dyDescent="0.25">
      <c r="A25" s="14" t="s">
        <v>49</v>
      </c>
      <c r="B25" s="18"/>
      <c r="C25" s="18"/>
      <c r="D25" s="18"/>
      <c r="E25" s="18"/>
      <c r="F25" s="18"/>
      <c r="G25" s="18"/>
      <c r="H25" s="18"/>
    </row>
    <row r="26" spans="1:8" x14ac:dyDescent="0.25">
      <c r="A26" t="s">
        <v>17</v>
      </c>
      <c r="B26" s="18">
        <v>11640705</v>
      </c>
      <c r="C26" s="18">
        <v>7914968</v>
      </c>
      <c r="D26" s="18">
        <v>8112439</v>
      </c>
      <c r="E26" s="18">
        <v>9453924</v>
      </c>
      <c r="F26" s="18">
        <v>13999523</v>
      </c>
      <c r="G26" s="18">
        <v>21339493</v>
      </c>
      <c r="H26" s="18">
        <v>25665411</v>
      </c>
    </row>
    <row r="27" spans="1:8" x14ac:dyDescent="0.25">
      <c r="A27" t="s">
        <v>18</v>
      </c>
      <c r="B27" s="18">
        <v>1428002</v>
      </c>
      <c r="C27" s="18">
        <v>899053</v>
      </c>
      <c r="D27" s="18">
        <v>1332669</v>
      </c>
      <c r="E27" s="18">
        <v>1563460</v>
      </c>
      <c r="F27" s="18">
        <v>388677</v>
      </c>
      <c r="G27" s="18">
        <v>3153107</v>
      </c>
      <c r="H27" s="18">
        <v>4142370</v>
      </c>
    </row>
    <row r="28" spans="1:8" x14ac:dyDescent="0.25">
      <c r="A28" t="s">
        <v>19</v>
      </c>
      <c r="B28" s="18">
        <v>5888613</v>
      </c>
      <c r="C28" s="18">
        <v>6606036</v>
      </c>
      <c r="D28" s="18">
        <v>7301994</v>
      </c>
      <c r="E28" s="18">
        <v>8036643</v>
      </c>
      <c r="F28" s="18">
        <v>9216247</v>
      </c>
      <c r="G28" s="18">
        <v>9062752</v>
      </c>
      <c r="H28" s="18">
        <v>9188145</v>
      </c>
    </row>
    <row r="29" spans="1:8" x14ac:dyDescent="0.25">
      <c r="A29" t="s">
        <v>20</v>
      </c>
      <c r="B29" s="18">
        <v>31597840</v>
      </c>
      <c r="C29" s="18">
        <v>31073573</v>
      </c>
      <c r="D29" s="18">
        <v>34512301</v>
      </c>
      <c r="E29" s="18">
        <v>34245993</v>
      </c>
      <c r="F29" s="18">
        <v>35019445</v>
      </c>
      <c r="G29" s="18">
        <v>45473718</v>
      </c>
      <c r="H29" s="18">
        <v>43114632</v>
      </c>
    </row>
    <row r="30" spans="1:8" x14ac:dyDescent="0.25">
      <c r="A30" t="s">
        <v>10</v>
      </c>
      <c r="B30" s="18">
        <v>61717511</v>
      </c>
      <c r="C30" s="18">
        <v>59392561</v>
      </c>
      <c r="D30" s="18">
        <v>57773631</v>
      </c>
      <c r="E30" s="18">
        <v>48837441</v>
      </c>
      <c r="F30" s="18">
        <v>39971431</v>
      </c>
      <c r="G30" s="18">
        <v>31724898</v>
      </c>
      <c r="H30" s="18">
        <v>47847147</v>
      </c>
    </row>
    <row r="31" spans="1:8" x14ac:dyDescent="0.25">
      <c r="B31" s="19">
        <f t="shared" ref="B31:H31" si="6">SUM(B26:B30)</f>
        <v>112272671</v>
      </c>
      <c r="C31" s="19">
        <f t="shared" si="6"/>
        <v>105886191</v>
      </c>
      <c r="D31" s="19">
        <f t="shared" si="6"/>
        <v>109033034</v>
      </c>
      <c r="E31" s="19">
        <f t="shared" si="6"/>
        <v>102137461</v>
      </c>
      <c r="F31" s="19">
        <f t="shared" si="6"/>
        <v>98595323</v>
      </c>
      <c r="G31" s="19">
        <f t="shared" si="6"/>
        <v>110753968</v>
      </c>
      <c r="H31" s="19">
        <f t="shared" si="6"/>
        <v>129957705</v>
      </c>
    </row>
    <row r="32" spans="1:8" x14ac:dyDescent="0.25">
      <c r="B32" s="18"/>
      <c r="C32" s="18"/>
      <c r="D32" s="18"/>
      <c r="E32" s="18"/>
      <c r="F32" s="18"/>
      <c r="G32" s="18"/>
      <c r="H32" s="18"/>
    </row>
    <row r="33" spans="1:8" x14ac:dyDescent="0.25">
      <c r="A33" s="2"/>
      <c r="B33" s="19">
        <f t="shared" ref="B33:H33" si="7">SUM(B24,B31)</f>
        <v>112272671</v>
      </c>
      <c r="C33" s="19">
        <f t="shared" si="7"/>
        <v>105886191</v>
      </c>
      <c r="D33" s="19">
        <f t="shared" si="7"/>
        <v>120173050</v>
      </c>
      <c r="E33" s="19">
        <f t="shared" si="7"/>
        <v>113669614</v>
      </c>
      <c r="F33" s="19">
        <f t="shared" si="7"/>
        <v>109049513</v>
      </c>
      <c r="G33" s="19">
        <f t="shared" si="7"/>
        <v>122360882</v>
      </c>
      <c r="H33" s="19">
        <f t="shared" si="7"/>
        <v>142373106</v>
      </c>
    </row>
    <row r="34" spans="1:8" x14ac:dyDescent="0.25">
      <c r="A34" s="2"/>
      <c r="B34" s="19"/>
      <c r="C34" s="19"/>
      <c r="D34" s="19"/>
      <c r="E34" s="19"/>
      <c r="F34" s="19"/>
      <c r="G34" s="19"/>
      <c r="H34" s="18"/>
    </row>
    <row r="35" spans="1:8" x14ac:dyDescent="0.25">
      <c r="A35" s="14" t="s">
        <v>50</v>
      </c>
      <c r="B35" s="18"/>
      <c r="C35" s="18"/>
      <c r="D35" s="18"/>
      <c r="E35" s="18"/>
      <c r="F35" s="18"/>
      <c r="G35" s="18"/>
      <c r="H35" s="18"/>
    </row>
    <row r="36" spans="1:8" x14ac:dyDescent="0.25">
      <c r="A36" t="s">
        <v>4</v>
      </c>
      <c r="B36" s="18">
        <v>64606500</v>
      </c>
      <c r="C36" s="18">
        <v>64606500</v>
      </c>
      <c r="D36" s="18">
        <v>64606500</v>
      </c>
      <c r="E36" s="18">
        <v>64606500</v>
      </c>
      <c r="F36" s="18">
        <v>64606500</v>
      </c>
      <c r="G36" s="18">
        <v>64606500</v>
      </c>
      <c r="H36" s="18">
        <v>64606500</v>
      </c>
    </row>
    <row r="37" spans="1:8" x14ac:dyDescent="0.25">
      <c r="A37" t="s">
        <v>33</v>
      </c>
      <c r="B37" s="18"/>
      <c r="C37" s="18"/>
      <c r="D37" s="18"/>
      <c r="E37" s="18"/>
      <c r="F37" s="18">
        <v>26383861</v>
      </c>
      <c r="G37" s="18">
        <v>25592345</v>
      </c>
      <c r="H37" s="18">
        <v>25592345</v>
      </c>
    </row>
    <row r="38" spans="1:8" x14ac:dyDescent="0.25">
      <c r="A38" t="s">
        <v>34</v>
      </c>
      <c r="B38" s="18"/>
      <c r="C38" s="18"/>
      <c r="D38" s="18"/>
      <c r="E38" s="18"/>
      <c r="F38" s="18">
        <v>1063500</v>
      </c>
      <c r="G38" s="18">
        <v>1063500</v>
      </c>
      <c r="H38" s="18">
        <v>1063500</v>
      </c>
    </row>
    <row r="39" spans="1:8" x14ac:dyDescent="0.25">
      <c r="A39" t="s">
        <v>35</v>
      </c>
      <c r="B39" s="18"/>
      <c r="C39" s="18"/>
      <c r="D39" s="18"/>
      <c r="E39" s="18"/>
      <c r="F39" s="18">
        <v>14650000</v>
      </c>
      <c r="G39" s="18">
        <v>14650000</v>
      </c>
      <c r="H39" s="18">
        <v>14650000</v>
      </c>
    </row>
    <row r="40" spans="1:8" x14ac:dyDescent="0.25">
      <c r="A40" t="s">
        <v>36</v>
      </c>
      <c r="B40" s="18"/>
      <c r="C40" s="18"/>
      <c r="D40" s="18"/>
      <c r="E40" s="18"/>
      <c r="F40" s="18">
        <v>-19436206</v>
      </c>
      <c r="G40" s="18">
        <v>-9250640</v>
      </c>
      <c r="H40" s="18">
        <v>-125507</v>
      </c>
    </row>
    <row r="41" spans="1:8" x14ac:dyDescent="0.25">
      <c r="A41" s="5" t="s">
        <v>16</v>
      </c>
      <c r="B41" s="18">
        <v>43951325</v>
      </c>
      <c r="C41" s="18">
        <v>41525062</v>
      </c>
      <c r="D41" s="18">
        <v>32074283</v>
      </c>
      <c r="E41" s="18">
        <v>31652693</v>
      </c>
      <c r="F41" s="19"/>
      <c r="G41" s="18"/>
      <c r="H41" s="18"/>
    </row>
    <row r="42" spans="1:8" x14ac:dyDescent="0.25">
      <c r="B42" s="19">
        <f t="shared" ref="B42:H42" si="8">SUM(B36:B41)</f>
        <v>108557825</v>
      </c>
      <c r="C42" s="19">
        <f t="shared" si="8"/>
        <v>106131562</v>
      </c>
      <c r="D42" s="19">
        <f t="shared" si="8"/>
        <v>96680783</v>
      </c>
      <c r="E42" s="19">
        <f t="shared" si="8"/>
        <v>96259193</v>
      </c>
      <c r="F42" s="19">
        <f t="shared" si="8"/>
        <v>87267655</v>
      </c>
      <c r="G42" s="19">
        <f t="shared" si="8"/>
        <v>96661705</v>
      </c>
      <c r="H42" s="19">
        <f t="shared" si="8"/>
        <v>105786838</v>
      </c>
    </row>
    <row r="43" spans="1:8" x14ac:dyDescent="0.25">
      <c r="A43" s="2"/>
      <c r="B43" s="19"/>
      <c r="C43" s="19"/>
      <c r="D43" s="19"/>
      <c r="E43" s="19"/>
      <c r="F43" s="19"/>
      <c r="G43" s="19"/>
      <c r="H43" s="18"/>
    </row>
    <row r="44" spans="1:8" x14ac:dyDescent="0.25">
      <c r="A44" s="2"/>
      <c r="B44" s="19">
        <f t="shared" ref="B44:H44" si="9">SUM(B42,B33)</f>
        <v>220830496</v>
      </c>
      <c r="C44" s="19">
        <f t="shared" si="9"/>
        <v>212017753</v>
      </c>
      <c r="D44" s="19">
        <f t="shared" si="9"/>
        <v>216853833</v>
      </c>
      <c r="E44" s="19">
        <f t="shared" si="9"/>
        <v>209928807</v>
      </c>
      <c r="F44" s="19">
        <f t="shared" si="9"/>
        <v>196317168</v>
      </c>
      <c r="G44" s="19">
        <f t="shared" si="9"/>
        <v>219022587</v>
      </c>
      <c r="H44" s="19">
        <f t="shared" si="9"/>
        <v>248159944</v>
      </c>
    </row>
    <row r="45" spans="1:8" x14ac:dyDescent="0.25">
      <c r="B45" s="18"/>
      <c r="C45" s="18"/>
      <c r="D45" s="18"/>
      <c r="E45" s="18"/>
      <c r="F45" s="18"/>
      <c r="G45" s="18"/>
      <c r="H45" s="18"/>
    </row>
    <row r="46" spans="1:8" x14ac:dyDescent="0.25">
      <c r="A46" s="17" t="s">
        <v>51</v>
      </c>
      <c r="B46" s="19">
        <f t="shared" ref="B46:F46" si="10">B42/(B36/10)</f>
        <v>16.802926176158746</v>
      </c>
      <c r="C46" s="19">
        <f t="shared" si="10"/>
        <v>16.42738145542631</v>
      </c>
      <c r="D46" s="19">
        <f t="shared" si="10"/>
        <v>14.964559757919094</v>
      </c>
      <c r="E46" s="19">
        <f t="shared" si="10"/>
        <v>14.899304713921973</v>
      </c>
      <c r="F46" s="19">
        <f t="shared" si="10"/>
        <v>13.507565802202565</v>
      </c>
      <c r="G46" s="19">
        <f>G42/(G36/10)</f>
        <v>14.96160680426892</v>
      </c>
      <c r="H46" s="19">
        <f>H42/(H36/10)</f>
        <v>16.374023975915737</v>
      </c>
    </row>
    <row r="47" spans="1:8" x14ac:dyDescent="0.25">
      <c r="A47" s="17" t="s">
        <v>52</v>
      </c>
      <c r="B47" s="18">
        <f>B36/10</f>
        <v>6460650</v>
      </c>
      <c r="C47" s="18">
        <f t="shared" ref="C47:H47" si="11">C36/10</f>
        <v>6460650</v>
      </c>
      <c r="D47" s="18">
        <f t="shared" si="11"/>
        <v>6460650</v>
      </c>
      <c r="E47" s="18">
        <f t="shared" si="11"/>
        <v>6460650</v>
      </c>
      <c r="F47" s="18">
        <f t="shared" si="11"/>
        <v>6460650</v>
      </c>
      <c r="G47" s="18">
        <f t="shared" si="11"/>
        <v>6460650</v>
      </c>
      <c r="H47" s="18">
        <f t="shared" si="11"/>
        <v>6460650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0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7" sqref="J7"/>
    </sheetView>
  </sheetViews>
  <sheetFormatPr defaultRowHeight="15" x14ac:dyDescent="0.25"/>
  <cols>
    <col min="1" max="1" width="42.5703125" customWidth="1"/>
    <col min="2" max="6" width="15.28515625" bestFit="1" customWidth="1"/>
    <col min="7" max="7" width="15.28515625" style="6" bestFit="1" customWidth="1"/>
    <col min="8" max="8" width="15.28515625" bestFit="1" customWidth="1"/>
    <col min="9" max="10" width="11.28515625" bestFit="1" customWidth="1"/>
  </cols>
  <sheetData>
    <row r="1" spans="1:10" ht="15.75" x14ac:dyDescent="0.25">
      <c r="A1" s="3" t="s">
        <v>22</v>
      </c>
      <c r="B1" s="3"/>
      <c r="C1" s="3"/>
      <c r="D1" s="3"/>
      <c r="E1" s="3"/>
    </row>
    <row r="2" spans="1:10" ht="15.75" x14ac:dyDescent="0.25">
      <c r="A2" s="3" t="s">
        <v>53</v>
      </c>
      <c r="B2" s="3"/>
      <c r="C2" s="3"/>
      <c r="D2" s="3"/>
      <c r="E2" s="3"/>
    </row>
    <row r="3" spans="1:10" ht="15.75" x14ac:dyDescent="0.25">
      <c r="A3" s="3" t="s">
        <v>46</v>
      </c>
      <c r="B3" s="3"/>
      <c r="C3" s="3"/>
      <c r="D3" s="3"/>
      <c r="E3" s="3"/>
    </row>
    <row r="4" spans="1:10" ht="15.75" x14ac:dyDescent="0.25">
      <c r="A4" s="3"/>
      <c r="B4" s="12">
        <v>2013</v>
      </c>
      <c r="C4" s="12">
        <v>2014</v>
      </c>
      <c r="D4" s="12">
        <v>2015</v>
      </c>
      <c r="E4" s="12">
        <v>2016</v>
      </c>
      <c r="F4" s="12">
        <v>2017</v>
      </c>
      <c r="G4" s="12">
        <v>2018</v>
      </c>
      <c r="H4" s="12">
        <v>2019</v>
      </c>
    </row>
    <row r="5" spans="1:10" x14ac:dyDescent="0.25">
      <c r="A5" s="17" t="s">
        <v>54</v>
      </c>
      <c r="B5" s="18">
        <v>224983269</v>
      </c>
      <c r="C5" s="18">
        <v>235977047</v>
      </c>
      <c r="D5" s="18">
        <v>285359604</v>
      </c>
      <c r="E5" s="18">
        <v>291867354</v>
      </c>
      <c r="F5" s="18">
        <v>263367777</v>
      </c>
      <c r="G5" s="20">
        <v>294970264</v>
      </c>
      <c r="H5" s="21">
        <v>323854117</v>
      </c>
    </row>
    <row r="6" spans="1:10" x14ac:dyDescent="0.25">
      <c r="A6" t="s">
        <v>55</v>
      </c>
      <c r="B6" s="22">
        <v>180076297</v>
      </c>
      <c r="C6" s="22">
        <v>188396641</v>
      </c>
      <c r="D6" s="22">
        <v>229167333</v>
      </c>
      <c r="E6" s="22">
        <v>232881710</v>
      </c>
      <c r="F6" s="22">
        <v>222973204</v>
      </c>
      <c r="G6" s="23">
        <v>228137429</v>
      </c>
      <c r="H6" s="22">
        <v>255600803</v>
      </c>
      <c r="I6" s="1"/>
      <c r="J6" s="1"/>
    </row>
    <row r="7" spans="1:10" x14ac:dyDescent="0.25">
      <c r="A7" s="17" t="s">
        <v>5</v>
      </c>
      <c r="B7" s="19">
        <f>B5-B6</f>
        <v>44906972</v>
      </c>
      <c r="C7" s="19">
        <f>C5-C6</f>
        <v>47580406</v>
      </c>
      <c r="D7" s="19">
        <f t="shared" ref="D7:H7" si="0">D5-D6</f>
        <v>56192271</v>
      </c>
      <c r="E7" s="19">
        <f t="shared" si="0"/>
        <v>58985644</v>
      </c>
      <c r="F7" s="19">
        <f t="shared" si="0"/>
        <v>40394573</v>
      </c>
      <c r="G7" s="19">
        <f t="shared" si="0"/>
        <v>66832835</v>
      </c>
      <c r="H7" s="19">
        <f t="shared" si="0"/>
        <v>68253314</v>
      </c>
    </row>
    <row r="8" spans="1:10" x14ac:dyDescent="0.25">
      <c r="A8" s="2"/>
      <c r="B8" s="19"/>
      <c r="C8" s="19"/>
      <c r="D8" s="19"/>
      <c r="E8" s="19"/>
      <c r="F8" s="19"/>
      <c r="G8" s="20"/>
      <c r="H8" s="18"/>
    </row>
    <row r="9" spans="1:10" x14ac:dyDescent="0.25">
      <c r="A9" s="17" t="s">
        <v>56</v>
      </c>
      <c r="B9" s="19">
        <f t="shared" ref="B9:H9" si="1">SUM(B10:B11)</f>
        <v>34997325</v>
      </c>
      <c r="C9" s="19">
        <f t="shared" si="1"/>
        <v>33280949</v>
      </c>
      <c r="D9" s="19">
        <f t="shared" si="1"/>
        <v>42083857</v>
      </c>
      <c r="E9" s="19">
        <f t="shared" si="1"/>
        <v>46072121</v>
      </c>
      <c r="F9" s="19">
        <f t="shared" si="1"/>
        <v>40605569</v>
      </c>
      <c r="G9" s="19">
        <f t="shared" si="1"/>
        <v>48053855</v>
      </c>
      <c r="H9" s="19">
        <f t="shared" si="1"/>
        <v>53795562</v>
      </c>
    </row>
    <row r="10" spans="1:10" x14ac:dyDescent="0.25">
      <c r="A10" t="s">
        <v>57</v>
      </c>
      <c r="B10" s="18">
        <v>32405391</v>
      </c>
      <c r="C10" s="18">
        <v>31266361</v>
      </c>
      <c r="D10" s="18">
        <v>40253931</v>
      </c>
      <c r="E10" s="18">
        <v>43664775</v>
      </c>
      <c r="F10" s="18">
        <v>31484905</v>
      </c>
      <c r="G10" s="20">
        <v>37072882</v>
      </c>
      <c r="H10" s="18">
        <f>39639108+10370076</f>
        <v>50009184</v>
      </c>
      <c r="I10" s="1"/>
      <c r="J10" s="1"/>
    </row>
    <row r="11" spans="1:10" ht="15.75" customHeight="1" x14ac:dyDescent="0.25">
      <c r="A11" s="5" t="s">
        <v>58</v>
      </c>
      <c r="B11" s="18">
        <v>2591934</v>
      </c>
      <c r="C11" s="18">
        <v>2014588</v>
      </c>
      <c r="D11" s="18">
        <v>1829926</v>
      </c>
      <c r="E11" s="18">
        <v>2407346</v>
      </c>
      <c r="F11" s="18">
        <v>9120664</v>
      </c>
      <c r="G11" s="20">
        <v>10980973</v>
      </c>
      <c r="H11" s="18">
        <v>3786378</v>
      </c>
      <c r="I11" s="1"/>
      <c r="J11" s="1"/>
    </row>
    <row r="12" spans="1:10" x14ac:dyDescent="0.25">
      <c r="A12" s="17" t="s">
        <v>59</v>
      </c>
      <c r="B12" s="24">
        <f>B7-B9</f>
        <v>9909647</v>
      </c>
      <c r="C12" s="24">
        <f>C7-C9</f>
        <v>14299457</v>
      </c>
      <c r="D12" s="24">
        <f t="shared" ref="D12:H12" si="2">D7-D9</f>
        <v>14108414</v>
      </c>
      <c r="E12" s="24">
        <f t="shared" si="2"/>
        <v>12913523</v>
      </c>
      <c r="F12" s="24">
        <f t="shared" si="2"/>
        <v>-210996</v>
      </c>
      <c r="G12" s="24">
        <f t="shared" si="2"/>
        <v>18778980</v>
      </c>
      <c r="H12" s="24">
        <f t="shared" si="2"/>
        <v>14457752</v>
      </c>
    </row>
    <row r="13" spans="1:10" x14ac:dyDescent="0.25">
      <c r="A13" s="7" t="s">
        <v>62</v>
      </c>
      <c r="B13" s="25"/>
      <c r="C13" s="25"/>
      <c r="D13" s="25"/>
      <c r="E13" s="25"/>
      <c r="F13" s="25"/>
      <c r="G13" s="25"/>
      <c r="H13" s="18"/>
    </row>
    <row r="14" spans="1:10" x14ac:dyDescent="0.25">
      <c r="A14" t="s">
        <v>60</v>
      </c>
      <c r="B14" s="18">
        <v>782157</v>
      </c>
      <c r="C14" s="18">
        <v>2397945</v>
      </c>
      <c r="D14" s="18">
        <v>3101132</v>
      </c>
      <c r="E14" s="18">
        <v>2646849</v>
      </c>
      <c r="F14" s="18">
        <v>996561</v>
      </c>
      <c r="G14" s="20">
        <v>712472</v>
      </c>
      <c r="H14" s="21">
        <v>1053013</v>
      </c>
    </row>
    <row r="15" spans="1:10" x14ac:dyDescent="0.25">
      <c r="A15" s="5" t="s">
        <v>61</v>
      </c>
      <c r="B15" s="18">
        <v>37325</v>
      </c>
      <c r="C15" s="18">
        <v>10000000</v>
      </c>
      <c r="D15" s="18">
        <v>10000000</v>
      </c>
      <c r="E15" s="18">
        <v>4350454</v>
      </c>
      <c r="F15" s="18">
        <v>2814209</v>
      </c>
      <c r="G15" s="20">
        <v>4424632</v>
      </c>
      <c r="H15" s="18"/>
      <c r="I15" s="1"/>
      <c r="J15" s="1"/>
    </row>
    <row r="16" spans="1:10" x14ac:dyDescent="0.25">
      <c r="A16" s="5"/>
      <c r="B16" s="18"/>
      <c r="C16" s="18"/>
      <c r="D16" s="18"/>
      <c r="E16" s="18"/>
      <c r="F16" s="18"/>
      <c r="G16" s="20"/>
      <c r="H16" s="18"/>
    </row>
    <row r="17" spans="1:10" x14ac:dyDescent="0.25">
      <c r="A17" s="17" t="s">
        <v>63</v>
      </c>
      <c r="B17" s="19">
        <f>SUM(B12:B14)-B15</f>
        <v>10654479</v>
      </c>
      <c r="C17" s="19">
        <f>SUM(C12:C14)-C15</f>
        <v>6697402</v>
      </c>
      <c r="D17" s="19">
        <f t="shared" ref="D17:H17" si="3">SUM(D12:D14)-D15</f>
        <v>7209546</v>
      </c>
      <c r="E17" s="19">
        <f t="shared" si="3"/>
        <v>11209918</v>
      </c>
      <c r="F17" s="19">
        <f t="shared" si="3"/>
        <v>-2028644</v>
      </c>
      <c r="G17" s="19">
        <f t="shared" si="3"/>
        <v>15066820</v>
      </c>
      <c r="H17" s="19">
        <f t="shared" si="3"/>
        <v>15510765</v>
      </c>
    </row>
    <row r="18" spans="1:10" x14ac:dyDescent="0.25">
      <c r="B18" s="20"/>
      <c r="C18" s="20"/>
      <c r="D18" s="20"/>
      <c r="E18" s="20"/>
      <c r="F18" s="20"/>
      <c r="G18" s="20"/>
      <c r="H18" s="18"/>
    </row>
    <row r="19" spans="1:10" x14ac:dyDescent="0.25">
      <c r="A19" s="5" t="s">
        <v>64</v>
      </c>
      <c r="B19" s="20">
        <v>507356</v>
      </c>
      <c r="C19" s="20">
        <v>318924</v>
      </c>
      <c r="D19" s="20">
        <v>343312</v>
      </c>
      <c r="E19" s="18">
        <v>533806</v>
      </c>
      <c r="F19" s="18">
        <v>0</v>
      </c>
      <c r="G19" s="20">
        <v>753341</v>
      </c>
      <c r="H19" s="18">
        <v>775538</v>
      </c>
      <c r="I19" s="1"/>
      <c r="J19" s="1"/>
    </row>
    <row r="20" spans="1:10" x14ac:dyDescent="0.25">
      <c r="A20" s="17" t="s">
        <v>65</v>
      </c>
      <c r="B20" s="24">
        <f>B17-B19</f>
        <v>10147123</v>
      </c>
      <c r="C20" s="24">
        <f>C17-C19</f>
        <v>6378478</v>
      </c>
      <c r="D20" s="24">
        <f t="shared" ref="D20:H20" si="4">D17-D19</f>
        <v>6866234</v>
      </c>
      <c r="E20" s="24">
        <f t="shared" si="4"/>
        <v>10676112</v>
      </c>
      <c r="F20" s="24">
        <f t="shared" si="4"/>
        <v>-2028644</v>
      </c>
      <c r="G20" s="24">
        <f t="shared" si="4"/>
        <v>14313479</v>
      </c>
      <c r="H20" s="24">
        <f t="shared" si="4"/>
        <v>14735227</v>
      </c>
    </row>
    <row r="21" spans="1:10" x14ac:dyDescent="0.25">
      <c r="A21" s="14" t="s">
        <v>66</v>
      </c>
      <c r="B21" s="25"/>
      <c r="C21" s="25"/>
      <c r="D21" s="25"/>
      <c r="E21" s="19"/>
      <c r="F21" s="19"/>
      <c r="G21" s="20"/>
      <c r="H21" s="18"/>
    </row>
    <row r="22" spans="1:10" x14ac:dyDescent="0.25">
      <c r="A22" s="5" t="s">
        <v>67</v>
      </c>
      <c r="B22" s="18">
        <v>-2929982</v>
      </c>
      <c r="C22" s="18">
        <v>-2344091</v>
      </c>
      <c r="D22" s="18">
        <v>-1802387</v>
      </c>
      <c r="E22" s="18">
        <v>-3410035</v>
      </c>
      <c r="F22" s="18">
        <v>-1580207</v>
      </c>
      <c r="G22" s="20">
        <v>-3766705</v>
      </c>
      <c r="H22" s="21">
        <v>-3877691</v>
      </c>
    </row>
    <row r="23" spans="1:10" x14ac:dyDescent="0.25">
      <c r="A23" s="5" t="s">
        <v>68</v>
      </c>
      <c r="B23" s="20"/>
      <c r="C23" s="20">
        <v>0</v>
      </c>
      <c r="D23" s="20">
        <v>4624373</v>
      </c>
      <c r="E23" s="20">
        <v>-392137</v>
      </c>
      <c r="F23" s="20">
        <v>1077963</v>
      </c>
      <c r="G23" s="21">
        <v>-361208</v>
      </c>
      <c r="H23" s="21">
        <v>-808487</v>
      </c>
    </row>
    <row r="24" spans="1:10" x14ac:dyDescent="0.25">
      <c r="A24" s="17" t="s">
        <v>69</v>
      </c>
      <c r="B24" s="24">
        <f>SUM(B20, B22,B23)</f>
        <v>7217141</v>
      </c>
      <c r="C24" s="24">
        <f>SUM(C20, C22,C23)</f>
        <v>4034387</v>
      </c>
      <c r="D24" s="24">
        <f t="shared" ref="D24:H24" si="5">SUM(D20, D22,D23)</f>
        <v>9688220</v>
      </c>
      <c r="E24" s="24">
        <f t="shared" si="5"/>
        <v>6873940</v>
      </c>
      <c r="F24" s="24">
        <f t="shared" si="5"/>
        <v>-2530888</v>
      </c>
      <c r="G24" s="24">
        <f t="shared" si="5"/>
        <v>10185566</v>
      </c>
      <c r="H24" s="24">
        <f t="shared" si="5"/>
        <v>10049049</v>
      </c>
    </row>
    <row r="25" spans="1:10" x14ac:dyDescent="0.25">
      <c r="A25" s="2"/>
      <c r="B25" s="25"/>
      <c r="C25" s="25"/>
      <c r="D25" s="25"/>
      <c r="E25" s="25"/>
      <c r="F25" s="25"/>
      <c r="G25" s="20"/>
      <c r="H25" s="18"/>
    </row>
    <row r="26" spans="1:10" x14ac:dyDescent="0.25">
      <c r="A26" s="17" t="s">
        <v>70</v>
      </c>
      <c r="B26" s="26">
        <f>B24/('1'!B36/10)</f>
        <v>1.1170920882573734</v>
      </c>
      <c r="C26" s="26">
        <f>C24/('1'!C36/10)</f>
        <v>0.62445527926756594</v>
      </c>
      <c r="D26" s="26">
        <f>D24/('1'!D36/10)</f>
        <v>1.4995735723185748</v>
      </c>
      <c r="E26" s="26">
        <f>E24/('1'!E36/10)</f>
        <v>1.0639703435412846</v>
      </c>
      <c r="F26" s="26">
        <f>F24/('1'!F36/10)</f>
        <v>-0.39173891171940906</v>
      </c>
      <c r="G26" s="26">
        <f>G24/('1'!G36/10)</f>
        <v>1.5765543714641717</v>
      </c>
      <c r="H26" s="26">
        <f>H24/('1'!H36/10)</f>
        <v>1.5554238350630354</v>
      </c>
    </row>
    <row r="27" spans="1:10" x14ac:dyDescent="0.25">
      <c r="A27" s="7" t="s">
        <v>71</v>
      </c>
      <c r="B27" s="18">
        <f>'1'!B47</f>
        <v>6460650</v>
      </c>
      <c r="C27" s="18">
        <f>'1'!C47</f>
        <v>6460650</v>
      </c>
      <c r="D27" s="18">
        <f>'1'!D47</f>
        <v>6460650</v>
      </c>
      <c r="E27" s="18">
        <f>'1'!E47</f>
        <v>6460650</v>
      </c>
      <c r="F27" s="18">
        <f>'1'!F47</f>
        <v>6460650</v>
      </c>
      <c r="G27" s="18">
        <f>'1'!G47</f>
        <v>6460650</v>
      </c>
      <c r="H27" s="18">
        <f>'1'!H47</f>
        <v>6460650</v>
      </c>
    </row>
    <row r="50" spans="1:1" x14ac:dyDescent="0.25">
      <c r="A5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8" sqref="K18"/>
    </sheetView>
  </sheetViews>
  <sheetFormatPr defaultRowHeight="15" x14ac:dyDescent="0.25"/>
  <cols>
    <col min="1" max="1" width="36.7109375" customWidth="1"/>
    <col min="2" max="8" width="16" bestFit="1" customWidth="1"/>
  </cols>
  <sheetData>
    <row r="1" spans="1:8" ht="15.75" x14ac:dyDescent="0.25">
      <c r="A1" s="3" t="s">
        <v>22</v>
      </c>
      <c r="B1" s="3"/>
      <c r="C1" s="3"/>
      <c r="D1" s="3"/>
      <c r="E1" s="3"/>
    </row>
    <row r="2" spans="1:8" ht="15.75" x14ac:dyDescent="0.25">
      <c r="A2" s="3" t="s">
        <v>72</v>
      </c>
      <c r="B2" s="3"/>
      <c r="C2" s="3"/>
      <c r="D2" s="3"/>
      <c r="E2" s="3"/>
    </row>
    <row r="3" spans="1:8" ht="15.75" x14ac:dyDescent="0.25">
      <c r="A3" s="3" t="s">
        <v>46</v>
      </c>
      <c r="B3" s="3"/>
      <c r="C3" s="3"/>
      <c r="D3" s="3"/>
      <c r="E3" s="3"/>
    </row>
    <row r="4" spans="1:8" ht="15.75" x14ac:dyDescent="0.25">
      <c r="A4" s="3"/>
      <c r="B4" s="12">
        <v>2013</v>
      </c>
      <c r="C4" s="12">
        <v>2014</v>
      </c>
      <c r="D4" s="12">
        <v>2015</v>
      </c>
      <c r="E4" s="12">
        <v>2016</v>
      </c>
      <c r="F4" s="12">
        <v>2017</v>
      </c>
      <c r="G4" s="12">
        <v>2018</v>
      </c>
      <c r="H4" s="12">
        <v>2019</v>
      </c>
    </row>
    <row r="5" spans="1:8" x14ac:dyDescent="0.25">
      <c r="A5" s="17" t="s">
        <v>73</v>
      </c>
    </row>
    <row r="6" spans="1:8" x14ac:dyDescent="0.25">
      <c r="A6" t="s">
        <v>23</v>
      </c>
      <c r="B6" s="18">
        <v>281303034</v>
      </c>
      <c r="C6" s="18">
        <v>268488333</v>
      </c>
      <c r="D6" s="18">
        <v>325340826</v>
      </c>
      <c r="E6" s="18">
        <v>323286000</v>
      </c>
      <c r="F6" s="18">
        <v>289404957</v>
      </c>
      <c r="G6" s="18">
        <v>327169269</v>
      </c>
      <c r="H6" s="18">
        <v>395402343</v>
      </c>
    </row>
    <row r="7" spans="1:8" ht="15.75" x14ac:dyDescent="0.25">
      <c r="A7" s="8" t="s">
        <v>24</v>
      </c>
      <c r="B7" s="18">
        <v>-239335797</v>
      </c>
      <c r="C7" s="18">
        <v>-233011622</v>
      </c>
      <c r="D7" s="18">
        <v>-309632042</v>
      </c>
      <c r="E7" s="18">
        <v>-315660608</v>
      </c>
      <c r="F7" s="18">
        <v>-286150630</v>
      </c>
      <c r="G7" s="18">
        <v>-323981734</v>
      </c>
      <c r="H7" s="18">
        <v>-378273541</v>
      </c>
    </row>
    <row r="8" spans="1:8" s="5" customFormat="1" x14ac:dyDescent="0.25">
      <c r="A8" s="5" t="s">
        <v>25</v>
      </c>
      <c r="B8" s="18">
        <v>-2591934</v>
      </c>
      <c r="C8" s="18">
        <v>-2014588</v>
      </c>
      <c r="D8" s="18">
        <v>-1829926</v>
      </c>
      <c r="E8" s="18">
        <v>-2407346</v>
      </c>
      <c r="F8" s="18">
        <v>-2814209</v>
      </c>
      <c r="G8" s="18">
        <v>-4424632</v>
      </c>
      <c r="H8" s="18">
        <v>-3786378</v>
      </c>
    </row>
    <row r="9" spans="1:8" x14ac:dyDescent="0.25">
      <c r="A9" t="s">
        <v>26</v>
      </c>
      <c r="B9" s="18">
        <v>-2878099</v>
      </c>
      <c r="C9" s="18">
        <v>-3044677</v>
      </c>
      <c r="D9" s="18">
        <v>-3470541</v>
      </c>
      <c r="E9" s="18">
        <v>-3466555</v>
      </c>
      <c r="F9" s="18">
        <v>-2320025</v>
      </c>
      <c r="G9" s="18">
        <v>-2963098</v>
      </c>
      <c r="H9" s="18">
        <v>-3951093</v>
      </c>
    </row>
    <row r="10" spans="1:8" x14ac:dyDescent="0.25">
      <c r="A10" s="2"/>
      <c r="B10" s="19">
        <f>SUM(B6:B9)</f>
        <v>36497204</v>
      </c>
      <c r="C10" s="19">
        <f>SUM(C6:C9)</f>
        <v>30417446</v>
      </c>
      <c r="D10" s="19">
        <v>10408317</v>
      </c>
      <c r="E10" s="19">
        <f>SUM(E6:E9)</f>
        <v>1751491</v>
      </c>
      <c r="F10" s="19">
        <f t="shared" ref="F10:H10" si="0">SUM(F6:F9)</f>
        <v>-1879907</v>
      </c>
      <c r="G10" s="19">
        <f t="shared" si="0"/>
        <v>-4200195</v>
      </c>
      <c r="H10" s="19">
        <f t="shared" si="0"/>
        <v>9391331</v>
      </c>
    </row>
    <row r="11" spans="1:8" x14ac:dyDescent="0.25">
      <c r="B11" s="18"/>
      <c r="C11" s="18"/>
      <c r="D11" s="18"/>
      <c r="E11" s="18"/>
      <c r="F11" s="18"/>
      <c r="G11" s="18"/>
      <c r="H11" s="18"/>
    </row>
    <row r="12" spans="1:8" x14ac:dyDescent="0.25">
      <c r="A12" s="17" t="s">
        <v>74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4" t="s">
        <v>27</v>
      </c>
      <c r="B13" s="18">
        <v>-11682793</v>
      </c>
      <c r="C13" s="18">
        <v>-6085399</v>
      </c>
      <c r="D13" s="18">
        <v>-6251654</v>
      </c>
      <c r="E13" s="18">
        <v>-16615296</v>
      </c>
      <c r="F13" s="18">
        <v>-2627865</v>
      </c>
      <c r="G13" s="18">
        <v>-16444871</v>
      </c>
      <c r="H13" s="18">
        <v>-17441695</v>
      </c>
    </row>
    <row r="14" spans="1:8" x14ac:dyDescent="0.25">
      <c r="A14" s="4" t="s">
        <v>37</v>
      </c>
      <c r="B14" s="18">
        <v>195200</v>
      </c>
      <c r="C14" s="18"/>
      <c r="D14" s="18"/>
      <c r="E14" s="18"/>
      <c r="F14" s="18"/>
      <c r="G14" s="18"/>
      <c r="H14" s="18"/>
    </row>
    <row r="15" spans="1:8" x14ac:dyDescent="0.25">
      <c r="A15" s="4" t="s">
        <v>38</v>
      </c>
      <c r="B15" s="18">
        <v>-3873075</v>
      </c>
      <c r="C15" s="18"/>
      <c r="D15" s="18"/>
      <c r="E15" s="18"/>
      <c r="F15" s="18"/>
      <c r="G15" s="18"/>
      <c r="H15" s="18"/>
    </row>
    <row r="16" spans="1:8" x14ac:dyDescent="0.25">
      <c r="A16" t="s">
        <v>28</v>
      </c>
      <c r="B16" s="18"/>
      <c r="C16" s="18">
        <v>2397945</v>
      </c>
      <c r="D16" s="18">
        <v>3101132</v>
      </c>
      <c r="E16" s="18">
        <v>2646849</v>
      </c>
      <c r="F16" s="18">
        <v>996561</v>
      </c>
      <c r="G16" s="18">
        <v>712472</v>
      </c>
      <c r="H16" s="18">
        <v>1053013</v>
      </c>
    </row>
    <row r="17" spans="1:8" x14ac:dyDescent="0.25">
      <c r="A17" s="4" t="s">
        <v>29</v>
      </c>
      <c r="B17" s="18">
        <v>-9736474</v>
      </c>
      <c r="C17" s="18">
        <v>-16217380</v>
      </c>
      <c r="D17" s="18">
        <v>-6025592</v>
      </c>
      <c r="E17" s="18">
        <v>9589930</v>
      </c>
      <c r="F17" s="18">
        <v>6765779</v>
      </c>
      <c r="G17" s="18">
        <v>8406137</v>
      </c>
      <c r="H17" s="18">
        <v>4964569</v>
      </c>
    </row>
    <row r="18" spans="1:8" x14ac:dyDescent="0.25">
      <c r="A18" s="2"/>
      <c r="B18" s="19">
        <f>SUM(B13:B17)</f>
        <v>-25097142</v>
      </c>
      <c r="C18" s="19">
        <f>SUM(C13:C17)</f>
        <v>-19904834</v>
      </c>
      <c r="D18" s="19">
        <v>-9176114</v>
      </c>
      <c r="E18" s="19">
        <f>SUM(E13:E17)</f>
        <v>-4378517</v>
      </c>
      <c r="F18" s="19">
        <f>SUM(F13:F17)</f>
        <v>5134475</v>
      </c>
      <c r="G18" s="19">
        <f>SUM(G13:G17)</f>
        <v>-7326262</v>
      </c>
      <c r="H18" s="19">
        <f>SUM(H13:H17)</f>
        <v>-11424113</v>
      </c>
    </row>
    <row r="19" spans="1:8" x14ac:dyDescent="0.25">
      <c r="B19" s="18"/>
      <c r="C19" s="18"/>
      <c r="D19" s="18"/>
      <c r="E19" s="18"/>
      <c r="F19" s="18"/>
      <c r="G19" s="18"/>
      <c r="H19" s="18"/>
    </row>
    <row r="20" spans="1:8" x14ac:dyDescent="0.25">
      <c r="A20" s="17" t="s">
        <v>75</v>
      </c>
      <c r="B20" s="18"/>
      <c r="C20" s="18"/>
      <c r="D20" s="18"/>
      <c r="E20" s="18"/>
      <c r="F20" s="18"/>
      <c r="G20" s="18"/>
      <c r="H20" s="18"/>
    </row>
    <row r="21" spans="1:8" x14ac:dyDescent="0.25">
      <c r="A21" t="s">
        <v>32</v>
      </c>
      <c r="B21" s="18">
        <v>-7313736</v>
      </c>
      <c r="C21" s="18">
        <v>-3725737</v>
      </c>
      <c r="D21" s="18">
        <v>197471</v>
      </c>
      <c r="E21" s="18">
        <v>1341485</v>
      </c>
      <c r="F21" s="18">
        <v>4545599</v>
      </c>
      <c r="G21" s="18">
        <v>7339970</v>
      </c>
      <c r="H21" s="18">
        <v>4325918</v>
      </c>
    </row>
    <row r="22" spans="1:8" x14ac:dyDescent="0.25">
      <c r="A22" t="s">
        <v>39</v>
      </c>
      <c r="B22" s="18">
        <v>-187601</v>
      </c>
      <c r="C22" s="18"/>
      <c r="D22" s="18"/>
      <c r="E22" s="18"/>
      <c r="F22" s="18"/>
      <c r="G22" s="18"/>
      <c r="H22" s="18"/>
    </row>
    <row r="23" spans="1:8" s="5" customFormat="1" x14ac:dyDescent="0.25">
      <c r="A23" s="5" t="s">
        <v>30</v>
      </c>
      <c r="B23" s="18">
        <v>-5673581</v>
      </c>
      <c r="C23" s="18">
        <v>-5743227</v>
      </c>
      <c r="D23" s="18">
        <v>-2678652</v>
      </c>
      <c r="E23" s="18">
        <v>-2650481</v>
      </c>
      <c r="F23" s="18">
        <v>-5281046</v>
      </c>
      <c r="G23" s="18">
        <v>-153495</v>
      </c>
      <c r="H23" s="18">
        <v>-798523</v>
      </c>
    </row>
    <row r="24" spans="1:8" s="5" customFormat="1" x14ac:dyDescent="0.25">
      <c r="A24" s="5" t="s">
        <v>40</v>
      </c>
      <c r="B24" s="18">
        <v>-2251</v>
      </c>
      <c r="C24" s="18"/>
      <c r="D24" s="18"/>
      <c r="E24" s="18"/>
      <c r="F24" s="18"/>
      <c r="G24" s="18"/>
      <c r="H24" s="18"/>
    </row>
    <row r="25" spans="1:8" x14ac:dyDescent="0.25">
      <c r="A25" t="s">
        <v>31</v>
      </c>
      <c r="B25" s="18">
        <v>1055399</v>
      </c>
      <c r="C25" s="18">
        <v>-528949</v>
      </c>
      <c r="D25" s="18">
        <v>433616</v>
      </c>
      <c r="E25" s="18">
        <v>230791</v>
      </c>
      <c r="F25" s="18">
        <v>-1174783</v>
      </c>
      <c r="G25" s="18">
        <v>2764430</v>
      </c>
      <c r="H25" s="18">
        <v>989263</v>
      </c>
    </row>
    <row r="26" spans="1:8" x14ac:dyDescent="0.25">
      <c r="A26" s="2"/>
      <c r="B26" s="27">
        <f>SUM(B21:B25)</f>
        <v>-12121770</v>
      </c>
      <c r="C26" s="27">
        <f>SUM(C21:C25)</f>
        <v>-9997913</v>
      </c>
      <c r="D26" s="27">
        <v>-2047565</v>
      </c>
      <c r="E26" s="27">
        <f>SUM(E21:E25)</f>
        <v>-1078205</v>
      </c>
      <c r="F26" s="27">
        <f>SUM(F21:F25)</f>
        <v>-1910230</v>
      </c>
      <c r="G26" s="27">
        <f>SUM(G21:G25)</f>
        <v>9950905</v>
      </c>
      <c r="H26" s="27">
        <f>SUM(H21:H25)</f>
        <v>4516658</v>
      </c>
    </row>
    <row r="27" spans="1:8" x14ac:dyDescent="0.25">
      <c r="B27" s="18"/>
      <c r="C27" s="18"/>
      <c r="D27" s="18"/>
      <c r="E27" s="18"/>
      <c r="F27" s="18"/>
      <c r="G27" s="18"/>
      <c r="H27" s="18"/>
    </row>
    <row r="28" spans="1:8" x14ac:dyDescent="0.25">
      <c r="A28" s="2" t="s">
        <v>76</v>
      </c>
      <c r="B28" s="19">
        <f>SUM(B10,B18,B26)</f>
        <v>-721708</v>
      </c>
      <c r="C28" s="19">
        <f>SUM(C10,C18,C26)</f>
        <v>514699</v>
      </c>
      <c r="D28" s="19">
        <v>-815362</v>
      </c>
      <c r="E28" s="19">
        <f>SUM(E10,E18,E26)</f>
        <v>-3705231</v>
      </c>
      <c r="F28" s="19">
        <f>SUM(F10,F18,F26)</f>
        <v>1344338</v>
      </c>
      <c r="G28" s="19">
        <f>SUM(G10,G18,G26)</f>
        <v>-1575552</v>
      </c>
      <c r="H28" s="19">
        <f>SUM(H10,H18,H26)</f>
        <v>2483876</v>
      </c>
    </row>
    <row r="29" spans="1:8" x14ac:dyDescent="0.25">
      <c r="A29" s="7" t="s">
        <v>77</v>
      </c>
      <c r="B29" s="18">
        <v>10510360</v>
      </c>
      <c r="C29" s="18">
        <v>9788652</v>
      </c>
      <c r="D29" s="18">
        <v>10303351</v>
      </c>
      <c r="E29" s="18">
        <v>9487989</v>
      </c>
      <c r="F29" s="18">
        <v>5782758</v>
      </c>
      <c r="G29" s="18">
        <v>7127096</v>
      </c>
      <c r="H29" s="18">
        <v>5551544</v>
      </c>
    </row>
    <row r="30" spans="1:8" x14ac:dyDescent="0.25">
      <c r="A30" s="17" t="s">
        <v>78</v>
      </c>
      <c r="B30" s="19">
        <f t="shared" ref="B30:H30" si="1">SUM(B28:B29)</f>
        <v>9788652</v>
      </c>
      <c r="C30" s="19">
        <f>SUM(C28:C29)</f>
        <v>10303351</v>
      </c>
      <c r="D30" s="19">
        <v>9487989</v>
      </c>
      <c r="E30" s="19">
        <f>SUM(E28:E29)</f>
        <v>5782758</v>
      </c>
      <c r="F30" s="19">
        <f t="shared" si="1"/>
        <v>7127096</v>
      </c>
      <c r="G30" s="19">
        <f t="shared" si="1"/>
        <v>5551544</v>
      </c>
      <c r="H30" s="19">
        <f t="shared" si="1"/>
        <v>8035420</v>
      </c>
    </row>
    <row r="31" spans="1:8" x14ac:dyDescent="0.25">
      <c r="B31" s="19"/>
      <c r="C31" s="19"/>
      <c r="D31" s="19"/>
      <c r="E31" s="19"/>
      <c r="F31" s="19"/>
      <c r="G31" s="18"/>
      <c r="H31" s="18"/>
    </row>
    <row r="32" spans="1:8" x14ac:dyDescent="0.25">
      <c r="A32" s="17" t="s">
        <v>79</v>
      </c>
      <c r="B32" s="19">
        <f>B10/('1'!B36/10)</f>
        <v>5.6491535681394289</v>
      </c>
      <c r="C32" s="19">
        <f>C10/('1'!C36/10)</f>
        <v>4.7081092459737022</v>
      </c>
      <c r="D32" s="19">
        <f>D10/('1'!D36/10)</f>
        <v>1.6110324812518864</v>
      </c>
      <c r="E32" s="19">
        <f>E10/('1'!E36/10)</f>
        <v>0.27110135977030175</v>
      </c>
      <c r="F32" s="19">
        <f>F10/('1'!F36/10)</f>
        <v>-0.29097799756990395</v>
      </c>
      <c r="G32" s="19">
        <f>G10/('1'!G36/10)</f>
        <v>-0.65011957001230525</v>
      </c>
      <c r="H32" s="19">
        <f>H10/('1'!H36/10)</f>
        <v>1.4536201465796785</v>
      </c>
    </row>
    <row r="33" spans="1:8" x14ac:dyDescent="0.25">
      <c r="A33" s="17" t="s">
        <v>80</v>
      </c>
      <c r="B33" s="18">
        <f>'1'!B47</f>
        <v>6460650</v>
      </c>
      <c r="C33" s="18">
        <f>'1'!C47</f>
        <v>6460650</v>
      </c>
      <c r="D33" s="18">
        <f>'1'!D47</f>
        <v>6460650</v>
      </c>
      <c r="E33" s="18">
        <f>'1'!E47</f>
        <v>6460650</v>
      </c>
      <c r="F33" s="18">
        <f>'1'!F47</f>
        <v>6460650</v>
      </c>
      <c r="G33" s="18">
        <f>'1'!G47</f>
        <v>6460650</v>
      </c>
      <c r="H33" s="18">
        <f>'1'!H47</f>
        <v>6460650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37.140625" bestFit="1" customWidth="1"/>
  </cols>
  <sheetData>
    <row r="1" spans="1:8" ht="15.75" x14ac:dyDescent="0.25">
      <c r="A1" s="3" t="s">
        <v>22</v>
      </c>
    </row>
    <row r="2" spans="1:8" x14ac:dyDescent="0.25">
      <c r="A2" s="2" t="s">
        <v>81</v>
      </c>
    </row>
    <row r="3" spans="1:8" ht="15.75" x14ac:dyDescent="0.25">
      <c r="A3" s="3" t="s">
        <v>46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5" t="s">
        <v>82</v>
      </c>
      <c r="B5" s="9">
        <f>'2'!B24/'1'!B18</f>
        <v>3.2681813113348258E-2</v>
      </c>
      <c r="C5" s="9">
        <f>'2'!C24/'1'!C18</f>
        <v>1.9028533898291056E-2</v>
      </c>
      <c r="D5" s="9">
        <f>'2'!D24/'1'!D18</f>
        <v>4.4676268184754661E-2</v>
      </c>
      <c r="E5" s="9">
        <f>'2'!E24/'1'!E18</f>
        <v>3.2744148353112873E-2</v>
      </c>
      <c r="F5" s="9">
        <f>'2'!F24/'1'!F18</f>
        <v>-1.2891832261964985E-2</v>
      </c>
      <c r="G5" s="9">
        <f>'2'!G24/'1'!G18</f>
        <v>4.650463744179955E-2</v>
      </c>
      <c r="H5" s="9">
        <f>'2'!H24/'1'!H18</f>
        <v>4.0494242696959989E-2</v>
      </c>
    </row>
    <row r="6" spans="1:8" x14ac:dyDescent="0.25">
      <c r="A6" s="5" t="s">
        <v>83</v>
      </c>
      <c r="B6" s="9">
        <f>'2'!B24/'1'!B42</f>
        <v>6.6481997037062965E-2</v>
      </c>
      <c r="C6" s="9">
        <f>'2'!C24/'1'!C42</f>
        <v>3.8013074753389574E-2</v>
      </c>
      <c r="D6" s="9">
        <f>'2'!D24/'1'!D42</f>
        <v>0.10020833199085696</v>
      </c>
      <c r="E6" s="9">
        <f>'2'!E24/'1'!E42</f>
        <v>7.14107378814198E-2</v>
      </c>
      <c r="F6" s="9">
        <f>'2'!F24/'1'!F42</f>
        <v>-2.9001443891210323E-2</v>
      </c>
      <c r="G6" s="9">
        <f>'2'!G24/'1'!G42</f>
        <v>0.10537333269674894</v>
      </c>
      <c r="H6" s="9">
        <f>'2'!H24/'1'!H42</f>
        <v>9.499337715340353E-2</v>
      </c>
    </row>
    <row r="7" spans="1:8" x14ac:dyDescent="0.25">
      <c r="A7" s="5" t="s">
        <v>41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</v>
      </c>
    </row>
    <row r="8" spans="1:8" x14ac:dyDescent="0.25">
      <c r="A8" s="5" t="s">
        <v>42</v>
      </c>
      <c r="B8" s="11">
        <f>'1'!B17/'1'!B31</f>
        <v>0.87755722850844087</v>
      </c>
      <c r="C8" s="11">
        <f>'1'!C17/'1'!C31</f>
        <v>0.91373457753334431</v>
      </c>
      <c r="D8" s="11">
        <f>'1'!D17/'1'!D31</f>
        <v>0.94996154101334096</v>
      </c>
      <c r="E8" s="11">
        <f>'1'!E17/'1'!E31</f>
        <v>0.90342404340754079</v>
      </c>
      <c r="F8" s="11">
        <f>'1'!F17/'1'!F31</f>
        <v>0.85617346169655528</v>
      </c>
      <c r="G8" s="11">
        <f>'1'!G17/'1'!G31</f>
        <v>0.8941261499542843</v>
      </c>
      <c r="H8" s="11">
        <f>'1'!H17/'1'!H31</f>
        <v>0.92164545380360474</v>
      </c>
    </row>
    <row r="9" spans="1:8" x14ac:dyDescent="0.25">
      <c r="A9" s="5" t="s">
        <v>44</v>
      </c>
      <c r="B9" s="9">
        <f>'2'!B24/'2'!B5</f>
        <v>3.2078567584507806E-2</v>
      </c>
      <c r="C9" s="9">
        <f>'2'!C24/'2'!C5</f>
        <v>1.709652295123432E-2</v>
      </c>
      <c r="D9" s="9">
        <f>'2'!D24/'2'!D5</f>
        <v>3.3950916192047979E-2</v>
      </c>
      <c r="E9" s="9">
        <f>'2'!E24/'2'!E5</f>
        <v>2.3551589123598934E-2</v>
      </c>
      <c r="F9" s="9">
        <f>'2'!F24/'2'!F5</f>
        <v>-9.6097101506840751E-3</v>
      </c>
      <c r="G9" s="9">
        <f>'2'!G24/'2'!G5</f>
        <v>3.4530823079847804E-2</v>
      </c>
      <c r="H9" s="9">
        <f>'2'!H24/'2'!H5</f>
        <v>3.102955458182426E-2</v>
      </c>
    </row>
    <row r="10" spans="1:8" x14ac:dyDescent="0.25">
      <c r="A10" t="s">
        <v>43</v>
      </c>
      <c r="B10" s="9">
        <f>('2'!B12+'2'!B11)/'2'!B5</f>
        <v>5.5566714163087387E-2</v>
      </c>
      <c r="C10" s="9">
        <f>('2'!C12+'2'!C11)/'2'!C5</f>
        <v>6.9134033192643524E-2</v>
      </c>
      <c r="D10" s="9">
        <f>('2'!D12+'2'!D11)/'2'!D5</f>
        <v>5.5853525784960091E-2</v>
      </c>
      <c r="E10" s="9">
        <f>('2'!E12+'2'!E11)/'2'!E5</f>
        <v>5.2492575103140864E-2</v>
      </c>
      <c r="F10" s="9">
        <f>('2'!F12+'2'!F11)/'2'!F5</f>
        <v>3.3829757389037006E-2</v>
      </c>
      <c r="G10" s="9">
        <f>('2'!G12+'2'!G11)/'2'!G5</f>
        <v>0.10089136645990865</v>
      </c>
      <c r="H10" s="9">
        <f>('2'!H12+'2'!H11)/'2'!H5</f>
        <v>5.6334408124878027E-2</v>
      </c>
    </row>
    <row r="11" spans="1:8" x14ac:dyDescent="0.25">
      <c r="A11" s="5" t="s">
        <v>84</v>
      </c>
      <c r="B11" s="9">
        <f>'2'!B24/'1'!B42</f>
        <v>6.6481997037062965E-2</v>
      </c>
      <c r="C11" s="9">
        <f>'2'!C24/'1'!C42</f>
        <v>3.8013074753389574E-2</v>
      </c>
      <c r="D11" s="9">
        <f>'2'!D24/'1'!D42</f>
        <v>0.10020833199085696</v>
      </c>
      <c r="E11" s="9">
        <f>'2'!E24/'1'!E42</f>
        <v>7.14107378814198E-2</v>
      </c>
      <c r="F11" s="9">
        <f>'2'!F24/'1'!F42</f>
        <v>-2.9001443891210323E-2</v>
      </c>
      <c r="G11" s="9">
        <f>'2'!G24/'1'!G42</f>
        <v>0.10537333269674894</v>
      </c>
      <c r="H11" s="9">
        <f>'2'!H24/'1'!H42</f>
        <v>9.499337715340353E-2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2020-04-11T10:26:19Z</dcterms:modified>
</cp:coreProperties>
</file>