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14" i="3" l="1"/>
  <c r="D14" i="3"/>
  <c r="E14" i="3"/>
  <c r="F14" i="3"/>
  <c r="F16" i="3" s="1"/>
  <c r="F18" i="3" s="1"/>
  <c r="G14" i="3"/>
  <c r="B14" i="3"/>
  <c r="C16" i="3"/>
  <c r="C18" i="3" s="1"/>
  <c r="D16" i="3"/>
  <c r="D18" i="3" s="1"/>
  <c r="E16" i="3"/>
  <c r="E18" i="3" s="1"/>
  <c r="G16" i="3"/>
  <c r="G18" i="3" s="1"/>
  <c r="C8" i="3"/>
  <c r="D8" i="3"/>
  <c r="E8" i="3"/>
  <c r="F8" i="3"/>
  <c r="G8" i="3"/>
  <c r="D29" i="2"/>
  <c r="E29" i="2"/>
  <c r="F29" i="2"/>
  <c r="G29" i="2"/>
  <c r="C25" i="2"/>
  <c r="C29" i="2" s="1"/>
  <c r="D25" i="2"/>
  <c r="E25" i="2"/>
  <c r="F25" i="2"/>
  <c r="G25" i="2"/>
  <c r="B25" i="2"/>
  <c r="B29" i="2" s="1"/>
  <c r="C23" i="2"/>
  <c r="D23" i="2"/>
  <c r="E23" i="2"/>
  <c r="F23" i="2"/>
  <c r="G23" i="2"/>
  <c r="C18" i="2"/>
  <c r="D18" i="2"/>
  <c r="E18" i="2"/>
  <c r="F18" i="2"/>
  <c r="G18" i="2"/>
  <c r="C16" i="2"/>
  <c r="D16" i="2"/>
  <c r="E16" i="2"/>
  <c r="F16" i="2"/>
  <c r="G16" i="2"/>
  <c r="C11" i="2"/>
  <c r="D11" i="2"/>
  <c r="E11" i="2"/>
  <c r="F11" i="2"/>
  <c r="G11" i="2"/>
  <c r="C41" i="1"/>
  <c r="D41" i="1"/>
  <c r="F41" i="1"/>
  <c r="G41" i="1"/>
  <c r="B41" i="1"/>
  <c r="C40" i="1"/>
  <c r="D40" i="1"/>
  <c r="E40" i="1"/>
  <c r="F40" i="1"/>
  <c r="G40" i="1"/>
  <c r="C29" i="1"/>
  <c r="D29" i="1"/>
  <c r="F29" i="1"/>
  <c r="G29" i="1"/>
  <c r="C24" i="1"/>
  <c r="D24" i="1"/>
  <c r="E24" i="1"/>
  <c r="F24" i="1"/>
  <c r="G24" i="1"/>
  <c r="C17" i="1"/>
  <c r="D17" i="1"/>
  <c r="E17" i="1"/>
  <c r="F17" i="1"/>
  <c r="G17" i="1"/>
  <c r="C15" i="1"/>
  <c r="D15" i="1"/>
  <c r="F15" i="1"/>
  <c r="G15" i="1"/>
  <c r="C9" i="1"/>
  <c r="D9" i="1"/>
  <c r="E9" i="1"/>
  <c r="E15" i="1" s="1"/>
  <c r="E29" i="1" s="1"/>
  <c r="E41" i="1" s="1"/>
  <c r="F9" i="1"/>
  <c r="G9" i="1"/>
  <c r="G21" i="3" l="1"/>
  <c r="G20" i="3"/>
  <c r="G32" i="2"/>
  <c r="G43" i="1"/>
  <c r="G42" i="1"/>
  <c r="G31" i="2" l="1"/>
  <c r="C43" i="1"/>
  <c r="D43" i="1"/>
  <c r="E43" i="1"/>
  <c r="F43" i="1"/>
  <c r="B43" i="1"/>
  <c r="B18" i="2" l="1"/>
  <c r="C20" i="3" l="1"/>
  <c r="B16" i="3"/>
  <c r="B18" i="3" s="1"/>
  <c r="B8" i="3"/>
  <c r="B20" i="3" s="1"/>
  <c r="C31" i="2" l="1"/>
  <c r="B11" i="2"/>
  <c r="B16" i="2" s="1"/>
  <c r="B40" i="1"/>
  <c r="B24" i="1"/>
  <c r="B17" i="1"/>
  <c r="C42" i="1"/>
  <c r="B9" i="1"/>
  <c r="B15" i="1" s="1"/>
  <c r="B42" i="1" s="1"/>
  <c r="B23" i="2" l="1"/>
  <c r="B31" i="2" s="1"/>
  <c r="B29" i="1"/>
  <c r="E20" i="3"/>
  <c r="F20" i="3"/>
  <c r="D20" i="3"/>
  <c r="E31" i="2"/>
  <c r="F31" i="2"/>
  <c r="D31" i="2"/>
  <c r="E42" i="1"/>
  <c r="F42" i="1"/>
  <c r="D42" i="1"/>
</calcChain>
</file>

<file path=xl/sharedStrings.xml><?xml version="1.0" encoding="utf-8"?>
<sst xmlns="http://schemas.openxmlformats.org/spreadsheetml/2006/main" count="78" uniqueCount="74">
  <si>
    <t>Standard Insurance Limited</t>
  </si>
  <si>
    <t>Reserve For Exceptional Losses</t>
  </si>
  <si>
    <t>Retained Earnings</t>
  </si>
  <si>
    <t>Reserve &amp; Surplus</t>
  </si>
  <si>
    <t>Investment Equalization Fund</t>
  </si>
  <si>
    <t>Fire Insurance Business Account</t>
  </si>
  <si>
    <t>Marine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</si>
  <si>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</si>
  <si>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</si>
  <si>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</si>
  <si>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</si>
  <si>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</si>
  <si>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</si>
  <si>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Sundry Creditors</t>
  </si>
  <si>
    <t>Deferred Tax</t>
  </si>
  <si>
    <t>Investment (At cost)</t>
  </si>
  <si>
    <t>Accrued Interest</t>
  </si>
  <si>
    <t>Advance,Deposit &amp; Prepayments</t>
  </si>
  <si>
    <t>Amount Due From Other Persons Or Bodies Carrying On Insurance Business</t>
  </si>
  <si>
    <t>Cash &amp; Bank Balances</t>
  </si>
  <si>
    <t>Advance Income Tax</t>
  </si>
  <si>
    <t>Stock Of Printing Materials At Cost</t>
  </si>
  <si>
    <t>Fixed Assets</t>
  </si>
  <si>
    <t>Profit/(Loss) on Sale of Shares</t>
  </si>
  <si>
    <t>Income from Investment and Other Sources</t>
  </si>
  <si>
    <t>Interest Income</t>
  </si>
  <si>
    <t>Profit/Loss Transferred From:</t>
  </si>
  <si>
    <t>Fire Revenue Account</t>
  </si>
  <si>
    <t>Marine Revenue Account</t>
  </si>
  <si>
    <t>Motor Revenue Account</t>
  </si>
  <si>
    <t>Miscellaneous Revenue Account</t>
  </si>
  <si>
    <t>Meeting Expenses</t>
  </si>
  <si>
    <t>Audit Fees</t>
  </si>
  <si>
    <t>Depreciation</t>
  </si>
  <si>
    <t>Other Expenses</t>
  </si>
  <si>
    <t>Reserves for Exceptional Lossess</t>
  </si>
  <si>
    <t>Collection From Premium &amp; Other Income</t>
  </si>
  <si>
    <t>Payment For Management Exp. Re-Insurance &amp; Claim</t>
  </si>
  <si>
    <t>Acquisition Of Fixed Asset</t>
  </si>
  <si>
    <t>Investment In Share/ Purchase of Share</t>
  </si>
  <si>
    <t>Dividend Received</t>
  </si>
  <si>
    <t>General resurve</t>
  </si>
  <si>
    <t>Deferred Tax Assets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</si>
  <si>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</si>
  <si>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</si>
  <si>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</si>
  <si>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</si>
  <si>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</si>
  <si>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</si>
  <si>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</si>
  <si>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</si>
  <si>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</si>
  <si>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</si>
  <si>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 Statement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</si>
  <si>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</si>
  <si>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</si>
  <si>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</si>
  <si>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</si>
  <si>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</si>
  <si>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</si>
  <si>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</si>
  <si>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</si>
  <si>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</si>
  <si>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</si>
  <si>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</si>
  <si>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</si>
  <si>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</si>
  <si>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</si>
  <si>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</si>
  <si>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Business Gain on Sales of Fixed Assests</t>
  </si>
  <si>
    <t>Other Income</t>
  </si>
  <si>
    <t>Sales of assests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</si>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</sst>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vertical="top" wrapText="1"/>
    </xf>
    <xf numFmtId="165" fontId="5" fillId="0" borderId="0" xfId="1" applyNumberFormat="1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5" fontId="6" fillId="0" borderId="0" xfId="1" applyNumberFormat="1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165" fontId="7" fillId="0" borderId="0" xfId="1" applyNumberFormat="1" applyFont="1" applyFill="1" applyBorder="1" applyAlignment="1">
      <alignment vertical="top" wrapText="1"/>
    </xf>
    <xf numFmtId="4" fontId="7" fillId="0" borderId="0" xfId="0" applyNumberFormat="1" applyFont="1" applyFill="1" applyAlignment="1">
      <alignment horizontal="right" vertical="top" wrapText="1"/>
    </xf>
    <xf numFmtId="0" fontId="7" fillId="0" borderId="0" xfId="0" applyFont="1" applyFill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vertical="top" wrapText="1"/>
    </xf>
    <xf numFmtId="165" fontId="0" fillId="0" borderId="0" xfId="0" applyNumberFormat="1" applyFont="1"/>
    <xf numFmtId="165" fontId="5" fillId="0" borderId="0" xfId="1" applyNumberFormat="1" applyFont="1" applyFill="1" applyAlignment="1">
      <alignment horizontal="right" vertical="top" wrapText="1"/>
    </xf>
    <xf numFmtId="165" fontId="5" fillId="0" borderId="5" xfId="1" applyNumberFormat="1" applyFont="1" applyFill="1" applyBorder="1" applyAlignment="1">
      <alignment horizontal="right" vertical="top" wrapText="1"/>
    </xf>
    <xf numFmtId="165" fontId="0" fillId="0" borderId="0" xfId="1" applyNumberFormat="1" applyFont="1"/>
    <xf numFmtId="165" fontId="3" fillId="0" borderId="0" xfId="1" applyNumberFormat="1" applyFont="1"/>
    <xf numFmtId="165" fontId="5" fillId="0" borderId="0" xfId="1" applyNumberFormat="1" applyFont="1" applyFill="1" applyBorder="1" applyAlignment="1">
      <alignment horizontal="right" vertical="top" wrapText="1"/>
    </xf>
    <xf numFmtId="165" fontId="6" fillId="0" borderId="7" xfId="1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right" vertical="top" wrapText="1"/>
    </xf>
    <xf numFmtId="4" fontId="9" fillId="2" borderId="8" xfId="0" applyNumberFormat="1" applyFont="1" applyFill="1" applyBorder="1" applyAlignment="1">
      <alignment horizontal="right" vertical="top" wrapText="1"/>
    </xf>
    <xf numFmtId="4" fontId="9" fillId="2" borderId="9" xfId="0" applyNumberFormat="1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vertical="top" wrapText="1"/>
    </xf>
    <xf numFmtId="164" fontId="6" fillId="0" borderId="7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10" fillId="0" borderId="0" xfId="0" applyFont="1"/>
    <xf numFmtId="0" fontId="3" fillId="0" borderId="10" xfId="0" applyFont="1" applyBorder="1"/>
    <xf numFmtId="0" fontId="8" fillId="0" borderId="0" xfId="0" applyFont="1"/>
    <xf numFmtId="0" fontId="3" fillId="0" borderId="11" xfId="0" applyFont="1" applyBorder="1" applyAlignment="1">
      <alignment vertical="top" wrapText="1"/>
    </xf>
    <xf numFmtId="0" fontId="3" fillId="0" borderId="0" xfId="0" applyFont="1" applyBorder="1"/>
    <xf numFmtId="0" fontId="3" fillId="0" borderId="12" xfId="0" applyFont="1" applyBorder="1"/>
    <xf numFmtId="3" fontId="0" fillId="0" borderId="0" xfId="0" applyNumberFormat="1" applyFont="1"/>
    <xf numFmtId="4" fontId="5" fillId="0" borderId="0" xfId="0" applyNumberFormat="1" applyFont="1" applyFill="1" applyBorder="1" applyAlignment="1">
      <alignment horizontal="right" vertical="top" wrapText="1"/>
    </xf>
    <xf numFmtId="3" fontId="0" fillId="0" borderId="0" xfId="0" applyNumberFormat="1" applyFont="1" applyFill="1" applyBorder="1"/>
    <xf numFmtId="166" fontId="6" fillId="0" borderId="7" xfId="1" applyNumberFormat="1" applyFont="1" applyFill="1" applyBorder="1" applyAlignment="1">
      <alignment horizontal="right" vertical="top" wrapText="1"/>
    </xf>
    <xf numFmtId="165" fontId="1" fillId="0" borderId="0" xfId="1" applyNumberFormat="1" applyFont="1" applyFill="1"/>
    <xf numFmtId="165" fontId="11" fillId="0" borderId="0" xfId="1" applyNumberFormat="1" applyFont="1" applyFill="1"/>
    <xf numFmtId="0" fontId="11" fillId="0" borderId="0" xfId="0" applyFont="1" applyFill="1"/>
    <xf numFmtId="0" fontId="1" fillId="0" borderId="0" xfId="0" applyFont="1"/>
    <xf numFmtId="0" fontId="11" fillId="0" borderId="0" xfId="0" applyFont="1"/>
    <xf numFmtId="0" fontId="6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0" borderId="0" xfId="0" applyFont="1"/>
    <xf numFmtId="0" fontId="12" fillId="0" borderId="4" xfId="0" applyFont="1" applyFill="1" applyBorder="1" applyAlignment="1">
      <alignment vertical="top" wrapText="1"/>
    </xf>
    <xf numFmtId="3" fontId="1" fillId="0" borderId="0" xfId="0" applyNumberFormat="1" applyFont="1"/>
    <xf numFmtId="0" fontId="11" fillId="0" borderId="10" xfId="0" applyFont="1" applyBorder="1" applyAlignment="1">
      <alignment horizontal="left"/>
    </xf>
    <xf numFmtId="0" fontId="1" fillId="0" borderId="4" xfId="0" applyFont="1" applyFill="1" applyBorder="1" applyAlignment="1">
      <alignment vertical="top" wrapText="1"/>
    </xf>
    <xf numFmtId="165" fontId="5" fillId="0" borderId="0" xfId="1" applyNumberFormat="1" applyFont="1"/>
    <xf numFmtId="0" fontId="11" fillId="0" borderId="1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G31" sqref="G31"/>
    </sheetView>
  </sheetViews>
  <sheetFormatPr defaultRowHeight="15" x14ac:dyDescent="0.25"/>
  <cols>
    <col min="1" max="1" width="42.28515625" style="65" customWidth="1"/>
    <col min="2" max="3" width="19.42578125" style="65" customWidth="1"/>
    <col min="4" max="6" width="19.28515625" style="65" bestFit="1" customWidth="1"/>
    <col min="7" max="7" width="15.42578125" style="65" bestFit="1" customWidth="1"/>
    <col min="8" max="16384" width="9.140625" style="65"/>
  </cols>
  <sheetData>
    <row r="1" spans="1:7" ht="18.75" x14ac:dyDescent="0.3">
      <c r="A1" s="3" t="s">
        <v>0</v>
      </c>
      <c r="B1" s="3"/>
      <c r="C1" s="3"/>
    </row>
    <row r="2" spans="1:7" x14ac:dyDescent="0.25">
      <c r="A2" s="66" t="s">
        <v>43</v>
      </c>
    </row>
    <row r="3" spans="1:7" ht="15.75" thickBot="1" x14ac:dyDescent="0.3">
      <c r="A3" s="66" t="s">
        <v>44</v>
      </c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6">
        <v>2016</v>
      </c>
      <c r="F4" s="7">
        <v>2017</v>
      </c>
      <c r="G4" s="50">
        <v>2018</v>
      </c>
    </row>
    <row r="5" spans="1:7" ht="15.75" x14ac:dyDescent="0.25">
      <c r="A5" s="67" t="s">
        <v>45</v>
      </c>
      <c r="B5" s="49"/>
      <c r="C5" s="49"/>
      <c r="D5" s="50"/>
      <c r="E5" s="50"/>
      <c r="F5" s="51"/>
    </row>
    <row r="6" spans="1:7" ht="15.75" x14ac:dyDescent="0.25">
      <c r="A6" s="68"/>
      <c r="B6" s="49"/>
      <c r="C6" s="49"/>
      <c r="D6" s="50"/>
      <c r="E6" s="50"/>
      <c r="F6" s="51"/>
    </row>
    <row r="7" spans="1:7" ht="15.75" x14ac:dyDescent="0.25">
      <c r="A7" s="69" t="s">
        <v>46</v>
      </c>
      <c r="B7" s="49"/>
      <c r="C7" s="49"/>
      <c r="D7" s="50"/>
      <c r="E7" s="50"/>
      <c r="F7" s="51"/>
    </row>
    <row r="8" spans="1:7" ht="15.75" x14ac:dyDescent="0.25">
      <c r="A8" s="70" t="s">
        <v>47</v>
      </c>
      <c r="B8" s="9">
        <v>229597500</v>
      </c>
      <c r="C8" s="9">
        <v>264037120</v>
      </c>
      <c r="D8" s="10">
        <v>295721570</v>
      </c>
      <c r="E8" s="10">
        <v>325293720</v>
      </c>
      <c r="F8" s="11">
        <v>357823090</v>
      </c>
      <c r="G8" s="71">
        <v>393605390</v>
      </c>
    </row>
    <row r="9" spans="1:7" ht="15.75" x14ac:dyDescent="0.25">
      <c r="A9" s="70" t="s">
        <v>48</v>
      </c>
      <c r="B9" s="13">
        <f>SUM(B10:B14)</f>
        <v>157401026</v>
      </c>
      <c r="C9" s="13">
        <f t="shared" ref="C9:G9" si="0">SUM(C10:C14)</f>
        <v>188914413</v>
      </c>
      <c r="D9" s="13">
        <f t="shared" si="0"/>
        <v>233875543</v>
      </c>
      <c r="E9" s="13">
        <f t="shared" si="0"/>
        <v>236207077</v>
      </c>
      <c r="F9" s="13">
        <f t="shared" si="0"/>
        <v>261502595</v>
      </c>
      <c r="G9" s="13">
        <f t="shared" si="0"/>
        <v>304985217</v>
      </c>
    </row>
    <row r="10" spans="1:7" ht="15.75" x14ac:dyDescent="0.25">
      <c r="A10" s="8" t="s">
        <v>1</v>
      </c>
      <c r="B10" s="9">
        <v>111320410</v>
      </c>
      <c r="C10" s="9">
        <v>141320410</v>
      </c>
      <c r="D10" s="10">
        <v>162320410</v>
      </c>
      <c r="E10" s="10">
        <v>166220410</v>
      </c>
      <c r="F10" s="11">
        <v>187220410</v>
      </c>
      <c r="G10" s="71">
        <v>217220410</v>
      </c>
    </row>
    <row r="11" spans="1:7" ht="15.75" x14ac:dyDescent="0.25">
      <c r="A11" s="8" t="s">
        <v>41</v>
      </c>
      <c r="B11" s="9">
        <v>10500000</v>
      </c>
      <c r="C11" s="9">
        <v>13000000</v>
      </c>
      <c r="D11" s="10"/>
      <c r="E11" s="10"/>
      <c r="F11" s="11"/>
      <c r="G11" s="71">
        <v>19500000</v>
      </c>
    </row>
    <row r="12" spans="1:7" ht="15.75" x14ac:dyDescent="0.25">
      <c r="A12" s="8" t="s">
        <v>2</v>
      </c>
      <c r="B12" s="9">
        <v>35580616</v>
      </c>
      <c r="C12" s="9">
        <v>34594003</v>
      </c>
      <c r="D12" s="10">
        <v>42434914</v>
      </c>
      <c r="E12" s="16">
        <v>43620148</v>
      </c>
      <c r="F12" s="11">
        <v>52835408</v>
      </c>
      <c r="G12" s="71">
        <v>49112576</v>
      </c>
    </row>
    <row r="13" spans="1:7" ht="15.75" x14ac:dyDescent="0.25">
      <c r="A13" s="8" t="s">
        <v>3</v>
      </c>
      <c r="B13" s="9"/>
      <c r="C13" s="9"/>
      <c r="D13" s="10">
        <v>15500000</v>
      </c>
      <c r="E13" s="10">
        <v>16500000</v>
      </c>
      <c r="F13" s="11">
        <v>17500000</v>
      </c>
    </row>
    <row r="14" spans="1:7" ht="15.75" x14ac:dyDescent="0.25">
      <c r="A14" s="8" t="s">
        <v>4</v>
      </c>
      <c r="B14" s="9"/>
      <c r="C14" s="9"/>
      <c r="D14" s="10">
        <v>13620219</v>
      </c>
      <c r="E14" s="10">
        <v>9866519</v>
      </c>
      <c r="F14" s="11">
        <v>3946777</v>
      </c>
      <c r="G14" s="71">
        <v>19152231</v>
      </c>
    </row>
    <row r="15" spans="1:7" ht="15.75" x14ac:dyDescent="0.25">
      <c r="A15" s="12"/>
      <c r="B15" s="13">
        <f>SUM(B9+B8)</f>
        <v>386998526</v>
      </c>
      <c r="C15" s="13">
        <f t="shared" ref="C15:G15" si="1">SUM(C9+C8)</f>
        <v>452951533</v>
      </c>
      <c r="D15" s="13">
        <f t="shared" si="1"/>
        <v>529597113</v>
      </c>
      <c r="E15" s="13">
        <f t="shared" si="1"/>
        <v>561500797</v>
      </c>
      <c r="F15" s="13">
        <f t="shared" si="1"/>
        <v>619325685</v>
      </c>
      <c r="G15" s="13">
        <f t="shared" si="1"/>
        <v>698590607</v>
      </c>
    </row>
    <row r="16" spans="1:7" ht="15.75" x14ac:dyDescent="0.25">
      <c r="A16" s="12"/>
      <c r="B16" s="13"/>
      <c r="C16" s="13"/>
      <c r="D16" s="14"/>
      <c r="E16" s="14"/>
      <c r="F16" s="15"/>
    </row>
    <row r="17" spans="1:7" ht="15.75" x14ac:dyDescent="0.25">
      <c r="A17" s="70" t="s">
        <v>49</v>
      </c>
      <c r="B17" s="13">
        <f>SUM(B18:B21)</f>
        <v>130653347</v>
      </c>
      <c r="C17" s="13">
        <f t="shared" ref="C17:G17" si="2">SUM(C18:C21)</f>
        <v>122251279</v>
      </c>
      <c r="D17" s="13">
        <f t="shared" si="2"/>
        <v>54874884</v>
      </c>
      <c r="E17" s="13">
        <f t="shared" si="2"/>
        <v>12702664</v>
      </c>
      <c r="F17" s="13">
        <f t="shared" si="2"/>
        <v>80475568</v>
      </c>
      <c r="G17" s="13">
        <f t="shared" si="2"/>
        <v>139655308</v>
      </c>
    </row>
    <row r="18" spans="1:7" ht="15.75" x14ac:dyDescent="0.25">
      <c r="A18" s="8" t="s">
        <v>5</v>
      </c>
      <c r="B18" s="9">
        <v>31532545</v>
      </c>
      <c r="C18" s="9">
        <v>24607139</v>
      </c>
      <c r="D18" s="10">
        <v>8559778</v>
      </c>
      <c r="E18" s="10">
        <v>3155684</v>
      </c>
      <c r="F18" s="11">
        <v>22470979</v>
      </c>
      <c r="G18" s="59">
        <v>49325460</v>
      </c>
    </row>
    <row r="19" spans="1:7" ht="15.75" x14ac:dyDescent="0.25">
      <c r="A19" s="8" t="s">
        <v>6</v>
      </c>
      <c r="B19" s="9">
        <v>87268393</v>
      </c>
      <c r="C19" s="9">
        <v>79968310</v>
      </c>
      <c r="D19" s="10">
        <v>36435111</v>
      </c>
      <c r="E19" s="10">
        <v>8956357</v>
      </c>
      <c r="F19" s="11">
        <v>49242534</v>
      </c>
      <c r="G19" s="59">
        <v>74361530</v>
      </c>
    </row>
    <row r="20" spans="1:7" ht="15.75" x14ac:dyDescent="0.25">
      <c r="A20" s="8" t="s">
        <v>7</v>
      </c>
      <c r="B20" s="9">
        <v>9254680</v>
      </c>
      <c r="C20" s="9">
        <v>14047159</v>
      </c>
      <c r="D20" s="10">
        <v>8445749</v>
      </c>
      <c r="E20" s="10">
        <v>433635</v>
      </c>
      <c r="F20" s="11">
        <v>7322225</v>
      </c>
      <c r="G20" s="59">
        <v>13002429</v>
      </c>
    </row>
    <row r="21" spans="1:7" ht="15.75" x14ac:dyDescent="0.25">
      <c r="A21" s="8" t="s">
        <v>8</v>
      </c>
      <c r="B21" s="9">
        <v>2597729</v>
      </c>
      <c r="C21" s="9">
        <v>3628671</v>
      </c>
      <c r="D21" s="10">
        <v>1434246</v>
      </c>
      <c r="E21" s="10">
        <v>156988</v>
      </c>
      <c r="F21" s="11">
        <v>1439830</v>
      </c>
      <c r="G21" s="59">
        <v>2965889</v>
      </c>
    </row>
    <row r="22" spans="1:7" ht="15.75" x14ac:dyDescent="0.25">
      <c r="A22" s="70" t="s">
        <v>9</v>
      </c>
      <c r="B22" s="13">
        <v>47842711</v>
      </c>
      <c r="C22" s="13">
        <v>29885121</v>
      </c>
      <c r="D22" s="14">
        <v>15089194</v>
      </c>
      <c r="E22" s="14">
        <v>7859395</v>
      </c>
      <c r="F22" s="15">
        <v>22564635</v>
      </c>
      <c r="G22" s="13">
        <v>32052621</v>
      </c>
    </row>
    <row r="23" spans="1:7" ht="15.75" x14ac:dyDescent="0.25">
      <c r="A23" s="70"/>
      <c r="B23" s="13"/>
      <c r="C23" s="13"/>
      <c r="D23" s="14"/>
      <c r="E23" s="14"/>
      <c r="F23" s="15"/>
    </row>
    <row r="24" spans="1:7" ht="15.75" x14ac:dyDescent="0.25">
      <c r="A24" s="70" t="s">
        <v>10</v>
      </c>
      <c r="B24" s="13">
        <f>SUM(B25:B28)</f>
        <v>235703369</v>
      </c>
      <c r="C24" s="13">
        <f t="shared" ref="C24:G24" si="3">SUM(C25:C28)</f>
        <v>254010720</v>
      </c>
      <c r="D24" s="13">
        <f t="shared" si="3"/>
        <v>297308091</v>
      </c>
      <c r="E24" s="13">
        <f t="shared" si="3"/>
        <v>305712959</v>
      </c>
      <c r="F24" s="13">
        <f t="shared" si="3"/>
        <v>258033215</v>
      </c>
      <c r="G24" s="13">
        <f t="shared" si="3"/>
        <v>251570717</v>
      </c>
    </row>
    <row r="25" spans="1:7" ht="47.25" x14ac:dyDescent="0.25">
      <c r="A25" s="8" t="s">
        <v>11</v>
      </c>
      <c r="B25" s="9">
        <v>128500000</v>
      </c>
      <c r="C25" s="9">
        <v>139200000</v>
      </c>
      <c r="D25" s="10">
        <v>153124000</v>
      </c>
      <c r="E25" s="10">
        <v>153124000</v>
      </c>
      <c r="F25" s="11">
        <v>176718000</v>
      </c>
      <c r="G25" s="59">
        <v>153042000</v>
      </c>
    </row>
    <row r="26" spans="1:7" ht="31.5" x14ac:dyDescent="0.25">
      <c r="A26" s="8" t="s">
        <v>12</v>
      </c>
      <c r="B26" s="9">
        <v>79820439</v>
      </c>
      <c r="C26" s="9">
        <v>70143865</v>
      </c>
      <c r="D26" s="10">
        <v>87921693</v>
      </c>
      <c r="E26" s="10">
        <v>85242906</v>
      </c>
      <c r="F26" s="11">
        <v>7388391</v>
      </c>
      <c r="G26" s="59">
        <v>29565653</v>
      </c>
    </row>
    <row r="27" spans="1:7" ht="15.75" x14ac:dyDescent="0.25">
      <c r="A27" s="8" t="s">
        <v>13</v>
      </c>
      <c r="B27" s="9">
        <v>27382930</v>
      </c>
      <c r="C27" s="9">
        <v>44653464</v>
      </c>
      <c r="D27" s="10">
        <v>55918429</v>
      </c>
      <c r="E27" s="10">
        <v>66705716</v>
      </c>
      <c r="F27" s="11">
        <v>73097127</v>
      </c>
      <c r="G27" s="59">
        <v>67830925</v>
      </c>
    </row>
    <row r="28" spans="1:7" ht="15.75" x14ac:dyDescent="0.25">
      <c r="A28" s="8" t="s">
        <v>14</v>
      </c>
      <c r="B28" s="9"/>
      <c r="C28" s="9">
        <v>13391</v>
      </c>
      <c r="D28" s="10">
        <v>343969</v>
      </c>
      <c r="E28" s="10">
        <v>640337</v>
      </c>
      <c r="F28" s="11">
        <v>829697</v>
      </c>
      <c r="G28" s="59">
        <v>1132139</v>
      </c>
    </row>
    <row r="29" spans="1:7" ht="15.75" x14ac:dyDescent="0.25">
      <c r="A29" s="12"/>
      <c r="B29" s="13">
        <f>B24+B22+B17+B15</f>
        <v>801197953</v>
      </c>
      <c r="C29" s="13">
        <f t="shared" ref="C29:G29" si="4">C24+C22+C17+C15</f>
        <v>859098653</v>
      </c>
      <c r="D29" s="13">
        <f t="shared" si="4"/>
        <v>896869282</v>
      </c>
      <c r="E29" s="13">
        <f t="shared" si="4"/>
        <v>887775815</v>
      </c>
      <c r="F29" s="13">
        <f t="shared" si="4"/>
        <v>980399103</v>
      </c>
      <c r="G29" s="13">
        <f t="shared" si="4"/>
        <v>1121869253</v>
      </c>
    </row>
    <row r="30" spans="1:7" ht="15.75" x14ac:dyDescent="0.25">
      <c r="A30" s="72" t="s">
        <v>50</v>
      </c>
      <c r="B30" s="13"/>
      <c r="C30" s="13"/>
      <c r="D30" s="14"/>
      <c r="E30" s="14"/>
      <c r="F30" s="15"/>
    </row>
    <row r="31" spans="1:7" ht="18" customHeight="1" x14ac:dyDescent="0.25">
      <c r="A31" s="73" t="s">
        <v>15</v>
      </c>
      <c r="B31" s="9">
        <v>90851006</v>
      </c>
      <c r="C31" s="9">
        <v>101414484</v>
      </c>
      <c r="D31" s="14">
        <v>98899799</v>
      </c>
      <c r="E31" s="14">
        <v>99455373</v>
      </c>
      <c r="F31" s="15">
        <v>86887362</v>
      </c>
      <c r="G31" s="59">
        <v>86845047</v>
      </c>
    </row>
    <row r="32" spans="1:7" ht="15.75" x14ac:dyDescent="0.25">
      <c r="A32" s="8" t="s">
        <v>16</v>
      </c>
      <c r="B32" s="9">
        <v>31821662</v>
      </c>
      <c r="C32" s="9">
        <v>29579764</v>
      </c>
      <c r="D32" s="10">
        <v>27353833</v>
      </c>
      <c r="E32" s="10">
        <v>36625257</v>
      </c>
      <c r="F32" s="11">
        <v>27248720</v>
      </c>
      <c r="G32" s="59">
        <v>42051973</v>
      </c>
    </row>
    <row r="33" spans="1:7" ht="15.75" x14ac:dyDescent="0.25">
      <c r="A33" s="8" t="s">
        <v>17</v>
      </c>
      <c r="B33" s="9">
        <v>13054773</v>
      </c>
      <c r="C33" s="9">
        <v>8174626</v>
      </c>
      <c r="D33" s="10">
        <v>8586232</v>
      </c>
      <c r="E33" s="10">
        <v>4497732</v>
      </c>
      <c r="F33" s="11">
        <v>8429094</v>
      </c>
      <c r="G33" s="59">
        <v>12797354</v>
      </c>
    </row>
    <row r="34" spans="1:7" ht="31.5" x14ac:dyDescent="0.25">
      <c r="A34" s="8" t="s">
        <v>18</v>
      </c>
      <c r="B34" s="9">
        <v>62250434</v>
      </c>
      <c r="C34" s="9">
        <v>2195001</v>
      </c>
      <c r="D34" s="10">
        <v>51514911</v>
      </c>
      <c r="E34" s="10">
        <v>53881454</v>
      </c>
      <c r="F34" s="11">
        <v>57303220</v>
      </c>
      <c r="G34" s="59">
        <v>43191041</v>
      </c>
    </row>
    <row r="35" spans="1:7" ht="15.75" x14ac:dyDescent="0.25">
      <c r="A35" s="8" t="s">
        <v>19</v>
      </c>
      <c r="B35" s="9">
        <v>549549063</v>
      </c>
      <c r="C35" s="9">
        <v>664786967</v>
      </c>
      <c r="D35" s="10">
        <v>665377688</v>
      </c>
      <c r="E35" s="10">
        <v>652515000</v>
      </c>
      <c r="F35" s="11">
        <v>753220424</v>
      </c>
      <c r="G35" s="59">
        <v>878927604</v>
      </c>
    </row>
    <row r="36" spans="1:7" ht="15.75" x14ac:dyDescent="0.25">
      <c r="A36" s="8" t="s">
        <v>20</v>
      </c>
      <c r="B36" s="9">
        <v>21401841</v>
      </c>
      <c r="C36" s="74">
        <v>23135510</v>
      </c>
      <c r="D36" s="10">
        <v>16803427</v>
      </c>
      <c r="E36" s="10">
        <v>14934825</v>
      </c>
      <c r="F36" s="11">
        <v>22405323</v>
      </c>
      <c r="G36" s="71">
        <v>25895326</v>
      </c>
    </row>
    <row r="37" spans="1:7" ht="15.75" x14ac:dyDescent="0.25">
      <c r="A37" s="8" t="s">
        <v>42</v>
      </c>
      <c r="B37" s="9">
        <v>882976</v>
      </c>
      <c r="C37" s="74"/>
      <c r="D37" s="10"/>
      <c r="E37" s="10"/>
      <c r="F37" s="11"/>
    </row>
    <row r="38" spans="1:7" ht="15.75" x14ac:dyDescent="0.25">
      <c r="A38" s="8" t="s">
        <v>21</v>
      </c>
      <c r="B38" s="9">
        <v>1163091</v>
      </c>
      <c r="C38" s="9">
        <v>1858465</v>
      </c>
      <c r="D38" s="10">
        <v>733725</v>
      </c>
      <c r="E38" s="10">
        <v>970305</v>
      </c>
      <c r="F38" s="11">
        <v>883861</v>
      </c>
      <c r="G38" s="71">
        <v>743842</v>
      </c>
    </row>
    <row r="39" spans="1:7" ht="15.75" x14ac:dyDescent="0.25">
      <c r="A39" s="8" t="s">
        <v>22</v>
      </c>
      <c r="B39" s="9">
        <v>30223107</v>
      </c>
      <c r="C39" s="9">
        <v>27953836</v>
      </c>
      <c r="D39" s="10">
        <v>27599667</v>
      </c>
      <c r="E39" s="10">
        <v>24895869</v>
      </c>
      <c r="F39" s="11">
        <v>24021099</v>
      </c>
      <c r="G39" s="71">
        <v>31417066</v>
      </c>
    </row>
    <row r="40" spans="1:7" ht="15.75" x14ac:dyDescent="0.25">
      <c r="A40" s="12"/>
      <c r="B40" s="13">
        <f>SUM(B31:B39)</f>
        <v>801197953</v>
      </c>
      <c r="C40" s="13">
        <f t="shared" ref="C40:G40" si="5">SUM(C31:C39)</f>
        <v>859098653</v>
      </c>
      <c r="D40" s="13">
        <f t="shared" si="5"/>
        <v>896869282</v>
      </c>
      <c r="E40" s="13">
        <f t="shared" si="5"/>
        <v>887775815</v>
      </c>
      <c r="F40" s="13">
        <f t="shared" si="5"/>
        <v>980399103</v>
      </c>
      <c r="G40" s="13">
        <f t="shared" si="5"/>
        <v>1121869253</v>
      </c>
    </row>
    <row r="41" spans="1:7" ht="15.75" x14ac:dyDescent="0.25">
      <c r="A41" s="12"/>
      <c r="B41" s="13">
        <f>B29-B40</f>
        <v>0</v>
      </c>
      <c r="C41" s="13">
        <f t="shared" ref="C41:G41" si="6">C29-C40</f>
        <v>0</v>
      </c>
      <c r="D41" s="13">
        <f t="shared" si="6"/>
        <v>0</v>
      </c>
      <c r="E41" s="13">
        <f t="shared" si="6"/>
        <v>0</v>
      </c>
      <c r="F41" s="13">
        <f t="shared" si="6"/>
        <v>0</v>
      </c>
      <c r="G41" s="13">
        <f t="shared" si="6"/>
        <v>0</v>
      </c>
    </row>
    <row r="42" spans="1:7" ht="16.5" thickBot="1" x14ac:dyDescent="0.3">
      <c r="A42" s="75" t="s">
        <v>51</v>
      </c>
      <c r="B42" s="18">
        <f>B15/(B8/10)</f>
        <v>16.855520029617047</v>
      </c>
      <c r="C42" s="18">
        <f>C15/(C8/10)</f>
        <v>17.154842962989445</v>
      </c>
      <c r="D42" s="18">
        <f>D15/(D8/10)</f>
        <v>17.908639975095493</v>
      </c>
      <c r="E42" s="18">
        <f t="shared" ref="E42:G42" si="7">E15/(E8/10)</f>
        <v>17.261347590725084</v>
      </c>
      <c r="F42" s="18">
        <f t="shared" si="7"/>
        <v>17.308153171445699</v>
      </c>
      <c r="G42" s="18">
        <f t="shared" si="7"/>
        <v>17.748502046681832</v>
      </c>
    </row>
    <row r="43" spans="1:7" ht="15.75" x14ac:dyDescent="0.25">
      <c r="A43" s="75" t="s">
        <v>52</v>
      </c>
      <c r="B43" s="13">
        <f>B8/10</f>
        <v>22959750</v>
      </c>
      <c r="C43" s="13">
        <f t="shared" ref="C43:G43" si="8">C8/10</f>
        <v>26403712</v>
      </c>
      <c r="D43" s="13">
        <f t="shared" si="8"/>
        <v>29572157</v>
      </c>
      <c r="E43" s="13">
        <f t="shared" si="8"/>
        <v>32529372</v>
      </c>
      <c r="F43" s="13">
        <f t="shared" si="8"/>
        <v>35782309</v>
      </c>
      <c r="G43" s="13">
        <f t="shared" si="8"/>
        <v>39360539</v>
      </c>
    </row>
    <row r="44" spans="1:7" ht="15.75" x14ac:dyDescent="0.25">
      <c r="A44" s="8"/>
      <c r="B44" s="9"/>
      <c r="C44" s="9"/>
      <c r="D44" s="10"/>
      <c r="E44" s="16"/>
      <c r="F44" s="30"/>
    </row>
    <row r="45" spans="1:7" ht="15.75" x14ac:dyDescent="0.25">
      <c r="A45" s="8"/>
      <c r="B45" s="9"/>
      <c r="C45" s="9"/>
      <c r="D45" s="16"/>
      <c r="E45" s="10"/>
      <c r="F45" s="11"/>
    </row>
    <row r="46" spans="1:7" ht="15.75" x14ac:dyDescent="0.25">
      <c r="A46" s="12"/>
      <c r="B46" s="13"/>
      <c r="C46" s="13"/>
      <c r="D46" s="14"/>
      <c r="E46" s="14"/>
      <c r="F46" s="15"/>
    </row>
    <row r="47" spans="1:7" ht="16.5" thickBot="1" x14ac:dyDescent="0.3">
      <c r="A47" s="17"/>
      <c r="B47" s="38"/>
      <c r="C47" s="38"/>
      <c r="D47" s="18"/>
      <c r="E47" s="18"/>
      <c r="F47" s="18"/>
    </row>
    <row r="48" spans="1:7" ht="15.75" x14ac:dyDescent="0.25">
      <c r="A48" s="8"/>
      <c r="B48" s="9"/>
      <c r="C48" s="9"/>
      <c r="D48" s="10"/>
      <c r="E48" s="10"/>
      <c r="F48" s="11"/>
    </row>
    <row r="49" spans="1:6" ht="15.75" x14ac:dyDescent="0.25">
      <c r="A49" s="8"/>
      <c r="B49" s="9"/>
      <c r="C49" s="9"/>
      <c r="D49" s="16"/>
      <c r="E49" s="10"/>
      <c r="F49" s="30"/>
    </row>
    <row r="50" spans="1:6" ht="15.75" x14ac:dyDescent="0.25">
      <c r="A50" s="8"/>
      <c r="B50" s="9"/>
      <c r="C50" s="9"/>
      <c r="D50" s="10"/>
      <c r="E50" s="10"/>
      <c r="F50" s="11"/>
    </row>
    <row r="51" spans="1:6" ht="15.75" x14ac:dyDescent="0.25">
      <c r="A51" s="12"/>
      <c r="B51" s="13"/>
      <c r="C51" s="13"/>
      <c r="D51" s="14"/>
      <c r="E51" s="14"/>
      <c r="F51" s="15"/>
    </row>
    <row r="52" spans="1:6" ht="16.5" thickBot="1" x14ac:dyDescent="0.3">
      <c r="A52" s="17"/>
      <c r="B52" s="31"/>
      <c r="C52" s="31"/>
      <c r="D52" s="18"/>
      <c r="E52" s="18"/>
      <c r="F5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pane xSplit="1" ySplit="4" topLeftCell="F14" activePane="bottomRight" state="frozen"/>
      <selection pane="topRight" activeCell="B1" sqref="B1"/>
      <selection pane="bottomLeft" activeCell="A5" sqref="A5"/>
      <selection pane="bottomRight" activeCell="G7" sqref="G7:G11"/>
    </sheetView>
  </sheetViews>
  <sheetFormatPr defaultRowHeight="15" x14ac:dyDescent="0.25"/>
  <cols>
    <col min="1" max="1" width="48.140625" style="2" customWidth="1"/>
    <col min="2" max="3" width="15.28515625" style="2" customWidth="1"/>
    <col min="4" max="4" width="18.5703125" style="2" bestFit="1" customWidth="1"/>
    <col min="5" max="5" width="17.42578125" style="2" bestFit="1" customWidth="1"/>
    <col min="6" max="6" width="14.28515625" style="2" bestFit="1" customWidth="1"/>
    <col min="7" max="7" width="13.7109375" style="2" bestFit="1" customWidth="1"/>
    <col min="8" max="8" width="9.140625" style="2"/>
    <col min="9" max="9" width="14.28515625" style="2" bestFit="1" customWidth="1"/>
    <col min="10" max="16384" width="9.140625" style="2"/>
  </cols>
  <sheetData>
    <row r="1" spans="1:7" ht="18.75" x14ac:dyDescent="0.3">
      <c r="A1" s="3" t="s">
        <v>0</v>
      </c>
      <c r="B1" s="3"/>
      <c r="C1" s="3"/>
    </row>
    <row r="2" spans="1:7" ht="15.75" x14ac:dyDescent="0.25">
      <c r="A2" s="54" t="s">
        <v>53</v>
      </c>
    </row>
    <row r="3" spans="1:7" ht="15.75" thickBot="1" x14ac:dyDescent="0.3">
      <c r="A3" s="48" t="s">
        <v>44</v>
      </c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6">
        <v>2016</v>
      </c>
      <c r="F4" s="7">
        <v>2017</v>
      </c>
      <c r="G4" s="50">
        <v>2018</v>
      </c>
    </row>
    <row r="5" spans="1:7" ht="15.75" x14ac:dyDescent="0.25">
      <c r="A5" s="55" t="s">
        <v>54</v>
      </c>
      <c r="B5" s="49"/>
      <c r="C5" s="49"/>
      <c r="D5" s="50"/>
      <c r="E5" s="50"/>
      <c r="F5" s="51"/>
    </row>
    <row r="6" spans="1:7" ht="15.75" x14ac:dyDescent="0.25">
      <c r="A6" s="8" t="s">
        <v>23</v>
      </c>
      <c r="B6" s="9">
        <v>268260</v>
      </c>
      <c r="C6" s="9">
        <v>10563977</v>
      </c>
      <c r="D6" s="33">
        <v>0</v>
      </c>
      <c r="E6" s="33">
        <v>555574</v>
      </c>
      <c r="F6" s="34">
        <v>0</v>
      </c>
    </row>
    <row r="7" spans="1:7" ht="15.75" x14ac:dyDescent="0.25">
      <c r="A7" s="8" t="s">
        <v>24</v>
      </c>
      <c r="B7" s="35">
        <v>717361</v>
      </c>
      <c r="C7" s="35">
        <v>634999</v>
      </c>
      <c r="D7" s="33">
        <v>886283</v>
      </c>
      <c r="E7" s="33">
        <v>667740</v>
      </c>
      <c r="F7" s="34">
        <v>1736238</v>
      </c>
      <c r="G7" s="71">
        <v>1939265</v>
      </c>
    </row>
    <row r="8" spans="1:7" ht="15.75" x14ac:dyDescent="0.25">
      <c r="A8" s="8" t="s">
        <v>69</v>
      </c>
      <c r="B8" s="35"/>
      <c r="C8" s="35"/>
      <c r="D8" s="33"/>
      <c r="E8" s="33"/>
      <c r="F8" s="34"/>
      <c r="G8" s="71">
        <v>1179680</v>
      </c>
    </row>
    <row r="9" spans="1:7" ht="15.75" x14ac:dyDescent="0.25">
      <c r="A9" s="8" t="s">
        <v>70</v>
      </c>
      <c r="B9" s="35"/>
      <c r="C9" s="35"/>
      <c r="D9" s="33"/>
      <c r="E9" s="33"/>
      <c r="F9" s="34"/>
      <c r="G9" s="71">
        <v>30000</v>
      </c>
    </row>
    <row r="10" spans="1:7" ht="15.75" x14ac:dyDescent="0.25">
      <c r="A10" s="8" t="s">
        <v>25</v>
      </c>
      <c r="B10" s="35">
        <v>55402583</v>
      </c>
      <c r="C10" s="9">
        <v>64813651</v>
      </c>
      <c r="D10" s="33">
        <v>63743083</v>
      </c>
      <c r="E10" s="33">
        <v>30673783</v>
      </c>
      <c r="F10" s="34">
        <v>51738816</v>
      </c>
      <c r="G10" s="71">
        <v>84346825</v>
      </c>
    </row>
    <row r="11" spans="1:7" ht="15.75" x14ac:dyDescent="0.25">
      <c r="A11" s="55" t="s">
        <v>26</v>
      </c>
      <c r="B11" s="13">
        <f>SUM(B12:B15)</f>
        <v>49713465</v>
      </c>
      <c r="C11" s="13">
        <f t="shared" ref="C11:G11" si="0">SUM(C12:C15)</f>
        <v>46626341</v>
      </c>
      <c r="D11" s="13">
        <f t="shared" si="0"/>
        <v>59077159</v>
      </c>
      <c r="E11" s="13">
        <f t="shared" si="0"/>
        <v>25751567</v>
      </c>
      <c r="F11" s="13">
        <f t="shared" si="0"/>
        <v>49724929</v>
      </c>
      <c r="G11" s="13">
        <f t="shared" si="0"/>
        <v>29238371</v>
      </c>
    </row>
    <row r="12" spans="1:7" ht="15.75" x14ac:dyDescent="0.25">
      <c r="A12" s="8" t="s">
        <v>27</v>
      </c>
      <c r="B12" s="9">
        <v>100741254</v>
      </c>
      <c r="C12" s="9">
        <v>99618866</v>
      </c>
      <c r="D12" s="33">
        <v>-8337207</v>
      </c>
      <c r="E12" s="33">
        <v>923857</v>
      </c>
      <c r="F12" s="34">
        <v>56502770</v>
      </c>
      <c r="G12" s="58">
        <v>28360975</v>
      </c>
    </row>
    <row r="13" spans="1:7" ht="15.75" x14ac:dyDescent="0.25">
      <c r="A13" s="8" t="s">
        <v>28</v>
      </c>
      <c r="B13" s="9">
        <v>-60479149</v>
      </c>
      <c r="C13" s="9">
        <v>-66534462</v>
      </c>
      <c r="D13" s="33">
        <v>63499699</v>
      </c>
      <c r="E13" s="33">
        <v>22724046</v>
      </c>
      <c r="F13" s="34">
        <v>-3532088</v>
      </c>
      <c r="G13" s="58">
        <v>5409810</v>
      </c>
    </row>
    <row r="14" spans="1:7" ht="15.75" x14ac:dyDescent="0.25">
      <c r="A14" s="8" t="s">
        <v>29</v>
      </c>
      <c r="B14" s="9">
        <v>9489934</v>
      </c>
      <c r="C14" s="9">
        <v>11187057</v>
      </c>
      <c r="D14" s="33">
        <v>-452532</v>
      </c>
      <c r="E14" s="33">
        <v>7861848</v>
      </c>
      <c r="F14" s="34">
        <v>-2749478</v>
      </c>
      <c r="G14" s="58">
        <v>8674304</v>
      </c>
    </row>
    <row r="15" spans="1:7" ht="15.75" x14ac:dyDescent="0.25">
      <c r="A15" s="8" t="s">
        <v>30</v>
      </c>
      <c r="B15" s="9">
        <v>-38574</v>
      </c>
      <c r="C15" s="9">
        <v>2354880</v>
      </c>
      <c r="D15" s="33">
        <v>4367199</v>
      </c>
      <c r="E15" s="33">
        <v>-5758184</v>
      </c>
      <c r="F15" s="34">
        <v>-496275</v>
      </c>
      <c r="G15" s="58">
        <v>-13206718</v>
      </c>
    </row>
    <row r="16" spans="1:7" ht="15.75" x14ac:dyDescent="0.25">
      <c r="A16" s="12"/>
      <c r="B16" s="13">
        <f>B11+B10+B7+B6</f>
        <v>106101669</v>
      </c>
      <c r="C16" s="13">
        <f t="shared" ref="C16:G16" si="1">C11+C10+C7+C6</f>
        <v>122638968</v>
      </c>
      <c r="D16" s="13">
        <f t="shared" si="1"/>
        <v>123706525</v>
      </c>
      <c r="E16" s="13">
        <f t="shared" si="1"/>
        <v>57648664</v>
      </c>
      <c r="F16" s="13">
        <f t="shared" si="1"/>
        <v>103199983</v>
      </c>
      <c r="G16" s="13">
        <f t="shared" si="1"/>
        <v>115524461</v>
      </c>
    </row>
    <row r="17" spans="1:9" ht="15.75" x14ac:dyDescent="0.25">
      <c r="A17" s="12"/>
      <c r="B17" s="13"/>
      <c r="C17" s="13"/>
      <c r="D17" s="13"/>
      <c r="E17" s="13"/>
      <c r="F17" s="13"/>
    </row>
    <row r="18" spans="1:9" x14ac:dyDescent="0.25">
      <c r="A18" s="55" t="s">
        <v>55</v>
      </c>
      <c r="B18" s="36">
        <f>SUM(B19:B22)</f>
        <v>14069161</v>
      </c>
      <c r="C18" s="36">
        <f t="shared" ref="C18:G18" si="2">SUM(C19:C22)</f>
        <v>12599218</v>
      </c>
      <c r="D18" s="36">
        <f t="shared" si="2"/>
        <v>9815204</v>
      </c>
      <c r="E18" s="36">
        <f t="shared" si="2"/>
        <v>7075858</v>
      </c>
      <c r="F18" s="36">
        <f t="shared" si="2"/>
        <v>20902620</v>
      </c>
      <c r="G18" s="36">
        <f t="shared" si="2"/>
        <v>8544230</v>
      </c>
    </row>
    <row r="19" spans="1:9" ht="15.75" x14ac:dyDescent="0.25">
      <c r="A19" s="8" t="s">
        <v>31</v>
      </c>
      <c r="B19" s="9">
        <v>9681836</v>
      </c>
      <c r="C19" s="9">
        <v>8764636</v>
      </c>
      <c r="D19" s="33">
        <v>150000</v>
      </c>
      <c r="E19" s="33">
        <v>2793798</v>
      </c>
      <c r="F19" s="34">
        <v>229675</v>
      </c>
      <c r="G19" s="58">
        <v>275000</v>
      </c>
      <c r="I19" s="32"/>
    </row>
    <row r="20" spans="1:9" ht="15.75" x14ac:dyDescent="0.25">
      <c r="A20" s="8" t="s">
        <v>32</v>
      </c>
      <c r="B20" s="9">
        <v>101250</v>
      </c>
      <c r="C20" s="9">
        <v>103500</v>
      </c>
      <c r="D20" s="33">
        <v>143750</v>
      </c>
      <c r="E20" s="33">
        <v>90000</v>
      </c>
      <c r="F20" s="34">
        <v>137000</v>
      </c>
      <c r="G20" s="58">
        <v>125000</v>
      </c>
    </row>
    <row r="21" spans="1:9" ht="15.75" x14ac:dyDescent="0.25">
      <c r="A21" s="8" t="s">
        <v>33</v>
      </c>
      <c r="B21" s="9">
        <v>3956075</v>
      </c>
      <c r="C21" s="9">
        <v>3456082</v>
      </c>
      <c r="D21" s="33">
        <v>3213145</v>
      </c>
      <c r="E21" s="33">
        <v>2703798</v>
      </c>
      <c r="F21" s="34">
        <v>2502786</v>
      </c>
      <c r="G21" s="58">
        <v>4116787</v>
      </c>
    </row>
    <row r="22" spans="1:9" ht="15.75" x14ac:dyDescent="0.25">
      <c r="A22" s="8" t="s">
        <v>34</v>
      </c>
      <c r="B22" s="9">
        <v>330000</v>
      </c>
      <c r="C22" s="9">
        <v>275000</v>
      </c>
      <c r="D22" s="33">
        <v>6308309</v>
      </c>
      <c r="E22" s="33">
        <v>1488262</v>
      </c>
      <c r="F22" s="34">
        <v>18033159</v>
      </c>
      <c r="G22" s="58">
        <v>4027443</v>
      </c>
      <c r="I22" s="37"/>
    </row>
    <row r="23" spans="1:9" ht="15.75" x14ac:dyDescent="0.25">
      <c r="A23" s="53" t="s">
        <v>56</v>
      </c>
      <c r="B23" s="13">
        <f>B16-B18</f>
        <v>92032508</v>
      </c>
      <c r="C23" s="13">
        <f t="shared" ref="C23:G23" si="3">C16-C18</f>
        <v>110039750</v>
      </c>
      <c r="D23" s="13">
        <f t="shared" si="3"/>
        <v>113891321</v>
      </c>
      <c r="E23" s="13">
        <f t="shared" si="3"/>
        <v>50572806</v>
      </c>
      <c r="F23" s="13">
        <f t="shared" si="3"/>
        <v>82297363</v>
      </c>
      <c r="G23" s="13">
        <f t="shared" si="3"/>
        <v>106980231</v>
      </c>
    </row>
    <row r="24" spans="1:9" ht="15.75" x14ac:dyDescent="0.25">
      <c r="A24" s="52" t="s">
        <v>35</v>
      </c>
      <c r="B24" s="9"/>
      <c r="C24" s="9"/>
      <c r="D24" s="33">
        <v>21000000</v>
      </c>
      <c r="E24" s="33">
        <v>3900000</v>
      </c>
      <c r="F24" s="34">
        <v>21000000</v>
      </c>
      <c r="G24" s="60">
        <v>30000000</v>
      </c>
    </row>
    <row r="25" spans="1:9" ht="15.75" x14ac:dyDescent="0.25">
      <c r="A25" s="52" t="s">
        <v>57</v>
      </c>
      <c r="B25" s="9">
        <f>B26+B27</f>
        <v>26363816</v>
      </c>
      <c r="C25" s="9">
        <f t="shared" ref="C25:G25" si="4">C26+C27</f>
        <v>44086743</v>
      </c>
      <c r="D25" s="9">
        <f t="shared" si="4"/>
        <v>37095741</v>
      </c>
      <c r="E25" s="9">
        <f t="shared" si="4"/>
        <v>18669122</v>
      </c>
      <c r="F25" s="9">
        <f t="shared" si="4"/>
        <v>24472475</v>
      </c>
      <c r="G25" s="9">
        <f t="shared" si="4"/>
        <v>28924989</v>
      </c>
    </row>
    <row r="26" spans="1:9" ht="15.75" x14ac:dyDescent="0.25">
      <c r="A26" s="2" t="s">
        <v>72</v>
      </c>
      <c r="B26" s="9">
        <v>26203178</v>
      </c>
      <c r="C26" s="9">
        <v>43190376</v>
      </c>
      <c r="D26" s="33">
        <v>36765163</v>
      </c>
      <c r="E26" s="33">
        <v>18372754</v>
      </c>
      <c r="F26" s="34">
        <v>24283115</v>
      </c>
      <c r="G26" s="60">
        <v>28622547</v>
      </c>
    </row>
    <row r="27" spans="1:9" ht="15.75" x14ac:dyDescent="0.25">
      <c r="A27" s="2" t="s">
        <v>73</v>
      </c>
      <c r="B27" s="9">
        <v>160638</v>
      </c>
      <c r="C27" s="9">
        <v>896367</v>
      </c>
      <c r="D27" s="33">
        <v>330578</v>
      </c>
      <c r="E27" s="33">
        <v>296368</v>
      </c>
      <c r="F27" s="34">
        <v>189360</v>
      </c>
      <c r="G27" s="60">
        <v>302442</v>
      </c>
    </row>
    <row r="28" spans="1:9" ht="15.75" x14ac:dyDescent="0.25">
      <c r="A28" s="52"/>
      <c r="B28" s="9"/>
      <c r="C28" s="9"/>
      <c r="D28" s="33"/>
      <c r="E28" s="33"/>
      <c r="F28" s="37"/>
      <c r="G28" s="60"/>
    </row>
    <row r="29" spans="1:9" ht="15.75" x14ac:dyDescent="0.25">
      <c r="A29" s="53" t="s">
        <v>58</v>
      </c>
      <c r="B29" s="13">
        <f>B23-B25-B24</f>
        <v>65668692</v>
      </c>
      <c r="C29" s="13">
        <f t="shared" ref="C29:G29" si="5">C23-C25-C24</f>
        <v>65953007</v>
      </c>
      <c r="D29" s="13">
        <f t="shared" si="5"/>
        <v>55795580</v>
      </c>
      <c r="E29" s="13">
        <f t="shared" si="5"/>
        <v>28003684</v>
      </c>
      <c r="F29" s="13">
        <f t="shared" si="5"/>
        <v>36824888</v>
      </c>
      <c r="G29" s="13">
        <f t="shared" si="5"/>
        <v>48055242</v>
      </c>
    </row>
    <row r="30" spans="1:9" ht="15.75" x14ac:dyDescent="0.25">
      <c r="A30" s="56"/>
      <c r="B30" s="13"/>
      <c r="C30" s="13"/>
      <c r="D30" s="13"/>
      <c r="E30" s="13"/>
      <c r="F30" s="13"/>
    </row>
    <row r="31" spans="1:9" ht="16.5" thickBot="1" x14ac:dyDescent="0.3">
      <c r="A31" s="53" t="s">
        <v>59</v>
      </c>
      <c r="B31" s="18">
        <f>B29/('1'!B8/10)</f>
        <v>2.8601658119099729</v>
      </c>
      <c r="C31" s="18">
        <f>C29/('1'!C8/10)</f>
        <v>2.4978687466368363</v>
      </c>
      <c r="D31" s="18">
        <f>D29/('1'!D8/10)</f>
        <v>1.8867605768493654</v>
      </c>
      <c r="E31" s="18">
        <f>E29/('1'!E8/10)</f>
        <v>0.86087379737918091</v>
      </c>
      <c r="F31" s="18">
        <f>F29/('1'!F8/10)</f>
        <v>1.0291367166942749</v>
      </c>
      <c r="G31" s="18">
        <f>G29/('1'!G8/10)</f>
        <v>1.2208989820998133</v>
      </c>
    </row>
    <row r="32" spans="1:9" ht="15.75" x14ac:dyDescent="0.25">
      <c r="A32" s="57" t="s">
        <v>60</v>
      </c>
      <c r="B32" s="9">
        <v>22959750</v>
      </c>
      <c r="C32" s="9">
        <v>26403712</v>
      </c>
      <c r="D32" s="10">
        <v>29572157</v>
      </c>
      <c r="E32" s="10">
        <v>32529372</v>
      </c>
      <c r="F32" s="11">
        <v>35782309</v>
      </c>
      <c r="G32" s="2">
        <f>'1'!G8/10</f>
        <v>39360539</v>
      </c>
    </row>
    <row r="33" spans="1:6" ht="15.75" x14ac:dyDescent="0.25">
      <c r="A33" s="8"/>
      <c r="B33" s="9"/>
      <c r="C33" s="9"/>
      <c r="D33" s="10"/>
      <c r="E33" s="10"/>
      <c r="F33" s="11"/>
    </row>
    <row r="34" spans="1:6" ht="15.75" x14ac:dyDescent="0.25">
      <c r="A34" s="12"/>
      <c r="B34" s="13"/>
      <c r="C34" s="13"/>
      <c r="D34" s="14"/>
      <c r="E34" s="14"/>
      <c r="F34" s="15"/>
    </row>
    <row r="35" spans="1:6" ht="16.5" thickBot="1" x14ac:dyDescent="0.3">
      <c r="A35" s="17"/>
      <c r="B35" s="38"/>
      <c r="C35" s="38"/>
      <c r="D35" s="18"/>
      <c r="E35" s="18"/>
      <c r="F35" s="18"/>
    </row>
    <row r="36" spans="1:6" ht="15.75" x14ac:dyDescent="0.25">
      <c r="A36" s="19"/>
      <c r="B36" s="20"/>
      <c r="C36" s="20"/>
      <c r="D36" s="22"/>
      <c r="E36" s="22"/>
      <c r="F36" s="24"/>
    </row>
    <row r="37" spans="1:6" ht="15.75" x14ac:dyDescent="0.25">
      <c r="A37" s="19"/>
      <c r="B37" s="20"/>
      <c r="C37" s="20"/>
      <c r="D37" s="21"/>
      <c r="E37" s="21"/>
      <c r="F37" s="24"/>
    </row>
    <row r="38" spans="1:6" ht="15.75" x14ac:dyDescent="0.25">
      <c r="A38" s="19"/>
      <c r="B38" s="20"/>
      <c r="C38" s="20"/>
      <c r="D38" s="21"/>
      <c r="E38" s="21"/>
      <c r="F38" s="24"/>
    </row>
    <row r="39" spans="1:6" ht="15.75" x14ac:dyDescent="0.25">
      <c r="A39" s="19"/>
      <c r="B39" s="20"/>
      <c r="C39" s="20"/>
      <c r="D39" s="22"/>
      <c r="E39" s="22"/>
      <c r="F39" s="24"/>
    </row>
    <row r="40" spans="1:6" ht="15.75" x14ac:dyDescent="0.25">
      <c r="A40" s="19"/>
      <c r="B40" s="20"/>
      <c r="C40" s="20"/>
      <c r="D40" s="21"/>
      <c r="E40" s="22"/>
      <c r="F40" s="23"/>
    </row>
    <row r="41" spans="1:6" ht="15.75" x14ac:dyDescent="0.25">
      <c r="A41" s="19"/>
      <c r="B41" s="20"/>
      <c r="C41" s="20"/>
      <c r="D41" s="21"/>
      <c r="E41" s="21"/>
      <c r="F41" s="23"/>
    </row>
    <row r="42" spans="1:6" ht="15.75" x14ac:dyDescent="0.25">
      <c r="A42" s="19"/>
      <c r="B42" s="20"/>
      <c r="C42" s="20"/>
      <c r="D42" s="21"/>
      <c r="E42" s="21"/>
      <c r="F42" s="24"/>
    </row>
    <row r="43" spans="1:6" ht="15.75" x14ac:dyDescent="0.25">
      <c r="A43" s="19"/>
      <c r="B43" s="20"/>
      <c r="C43" s="20"/>
      <c r="D43" s="22"/>
      <c r="E43" s="21"/>
      <c r="F43" s="23"/>
    </row>
    <row r="44" spans="1:6" ht="15.75" x14ac:dyDescent="0.25">
      <c r="A44" s="19"/>
      <c r="B44" s="39"/>
      <c r="C44" s="39"/>
      <c r="D44" s="21"/>
      <c r="E44" s="22"/>
      <c r="F44" s="23"/>
    </row>
    <row r="45" spans="1:6" ht="15.75" x14ac:dyDescent="0.25">
      <c r="A45" s="25"/>
      <c r="B45" s="40"/>
      <c r="C45" s="40"/>
      <c r="D45" s="26"/>
      <c r="E45" s="26"/>
      <c r="F45" s="27"/>
    </row>
    <row r="46" spans="1:6" ht="15.75" x14ac:dyDescent="0.25">
      <c r="A46" s="25"/>
      <c r="B46" s="40"/>
      <c r="C46" s="40"/>
      <c r="D46" s="26"/>
      <c r="E46" s="26"/>
      <c r="F46" s="27"/>
    </row>
    <row r="47" spans="1:6" ht="15.75" x14ac:dyDescent="0.25">
      <c r="A47" s="19"/>
      <c r="B47" s="39"/>
      <c r="C47" s="39"/>
      <c r="D47" s="21"/>
      <c r="E47" s="21"/>
      <c r="F47" s="24"/>
    </row>
    <row r="48" spans="1:6" ht="15.75" x14ac:dyDescent="0.25">
      <c r="A48" s="19"/>
      <c r="B48" s="39"/>
      <c r="C48" s="39"/>
      <c r="D48" s="21"/>
      <c r="E48" s="21"/>
      <c r="F48" s="24"/>
    </row>
    <row r="49" spans="1:6" ht="15.75" x14ac:dyDescent="0.25">
      <c r="A49" s="19"/>
      <c r="B49" s="39"/>
      <c r="C49" s="39"/>
      <c r="D49" s="21"/>
      <c r="E49" s="21"/>
      <c r="F49" s="24"/>
    </row>
    <row r="50" spans="1:6" ht="15.75" x14ac:dyDescent="0.25">
      <c r="A50" s="25"/>
      <c r="B50" s="40"/>
      <c r="C50" s="40"/>
      <c r="D50" s="22"/>
      <c r="E50" s="26"/>
      <c r="F50" s="27"/>
    </row>
    <row r="51" spans="1:6" ht="16.5" thickBot="1" x14ac:dyDescent="0.3">
      <c r="A51" s="19"/>
      <c r="B51" s="39"/>
      <c r="C51" s="39"/>
      <c r="D51" s="21"/>
      <c r="E51" s="21"/>
      <c r="F51" s="24"/>
    </row>
    <row r="52" spans="1:6" ht="16.5" thickBot="1" x14ac:dyDescent="0.3">
      <c r="A52" s="25"/>
      <c r="B52" s="40"/>
      <c r="C52" s="40"/>
      <c r="D52" s="41"/>
      <c r="E52" s="42"/>
      <c r="F52" s="43"/>
    </row>
    <row r="53" spans="1:6" ht="16.5" thickBot="1" x14ac:dyDescent="0.3">
      <c r="A53" s="28"/>
      <c r="B53" s="44"/>
      <c r="C53" s="44"/>
      <c r="D53" s="29"/>
      <c r="E53" s="29"/>
      <c r="F53" s="2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1" sqref="I11"/>
    </sheetView>
  </sheetViews>
  <sheetFormatPr defaultRowHeight="15" x14ac:dyDescent="0.25"/>
  <cols>
    <col min="1" max="1" width="45.28515625" style="1" customWidth="1"/>
    <col min="2" max="2" width="16.140625" style="1" bestFit="1" customWidth="1"/>
    <col min="3" max="4" width="19.42578125" style="1" bestFit="1" customWidth="1"/>
    <col min="5" max="5" width="18.5703125" style="1" bestFit="1" customWidth="1"/>
    <col min="6" max="6" width="14.5703125" style="1" bestFit="1" customWidth="1"/>
    <col min="7" max="7" width="17.7109375" style="1" bestFit="1" customWidth="1"/>
    <col min="8" max="16384" width="9.140625" style="1"/>
  </cols>
  <sheetData>
    <row r="1" spans="1:7" ht="18.75" x14ac:dyDescent="0.3">
      <c r="A1" s="3" t="s">
        <v>0</v>
      </c>
      <c r="B1" s="3"/>
      <c r="C1" s="3"/>
    </row>
    <row r="2" spans="1:7" ht="15.75" x14ac:dyDescent="0.25">
      <c r="A2" s="54" t="s">
        <v>61</v>
      </c>
    </row>
    <row r="3" spans="1:7" ht="15.75" thickBot="1" x14ac:dyDescent="0.3">
      <c r="A3" s="48" t="s">
        <v>44</v>
      </c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6">
        <v>2016</v>
      </c>
      <c r="F4" s="7">
        <v>2017</v>
      </c>
      <c r="G4" s="64">
        <v>2018</v>
      </c>
    </row>
    <row r="5" spans="1:7" ht="15.75" x14ac:dyDescent="0.25">
      <c r="A5" s="53" t="s">
        <v>62</v>
      </c>
      <c r="B5" s="49"/>
      <c r="C5" s="49"/>
      <c r="D5" s="50"/>
      <c r="E5" s="50"/>
      <c r="F5" s="51"/>
    </row>
    <row r="6" spans="1:7" ht="15.75" x14ac:dyDescent="0.25">
      <c r="A6" s="8" t="s">
        <v>36</v>
      </c>
      <c r="B6" s="9">
        <v>490196659</v>
      </c>
      <c r="C6" s="9">
        <v>569952409</v>
      </c>
      <c r="D6" s="33">
        <v>304007001</v>
      </c>
      <c r="E6" s="33">
        <v>61044272</v>
      </c>
      <c r="F6" s="34">
        <v>444465791</v>
      </c>
      <c r="G6" s="62">
        <v>2159061903</v>
      </c>
    </row>
    <row r="7" spans="1:7" ht="15.75" x14ac:dyDescent="0.25">
      <c r="A7" s="8" t="s">
        <v>37</v>
      </c>
      <c r="B7" s="9">
        <v>-325310773</v>
      </c>
      <c r="C7" s="9">
        <v>-443599215</v>
      </c>
      <c r="D7" s="33">
        <v>-303958272</v>
      </c>
      <c r="E7" s="33">
        <v>-74019126</v>
      </c>
      <c r="F7" s="34">
        <v>-356436600</v>
      </c>
      <c r="G7" s="62">
        <v>-2023823549</v>
      </c>
    </row>
    <row r="8" spans="1:7" ht="15.75" x14ac:dyDescent="0.25">
      <c r="A8" s="12"/>
      <c r="B8" s="13">
        <f>B6+B7</f>
        <v>164885886</v>
      </c>
      <c r="C8" s="13">
        <f t="shared" ref="C8:G8" si="0">C6+C7</f>
        <v>126353194</v>
      </c>
      <c r="D8" s="13">
        <f t="shared" si="0"/>
        <v>48729</v>
      </c>
      <c r="E8" s="13">
        <f t="shared" si="0"/>
        <v>-12974854</v>
      </c>
      <c r="F8" s="13">
        <f t="shared" si="0"/>
        <v>88029191</v>
      </c>
      <c r="G8" s="13">
        <f t="shared" si="0"/>
        <v>135238354</v>
      </c>
    </row>
    <row r="9" spans="1:7" ht="15.75" x14ac:dyDescent="0.25">
      <c r="A9" s="53" t="s">
        <v>63</v>
      </c>
      <c r="B9" s="13"/>
      <c r="C9" s="13"/>
      <c r="D9" s="13"/>
      <c r="E9" s="13"/>
      <c r="F9" s="13"/>
      <c r="G9" s="62"/>
    </row>
    <row r="10" spans="1:7" ht="15.75" x14ac:dyDescent="0.25">
      <c r="A10" s="8" t="s">
        <v>38</v>
      </c>
      <c r="B10" s="9">
        <v>-9384725</v>
      </c>
      <c r="C10" s="9">
        <v>-1186811</v>
      </c>
      <c r="D10" s="33">
        <v>-2858976</v>
      </c>
      <c r="E10" s="33">
        <v>0</v>
      </c>
      <c r="F10" s="34">
        <v>-1628016</v>
      </c>
      <c r="G10" s="62">
        <v>-11720659</v>
      </c>
    </row>
    <row r="11" spans="1:7" ht="15.75" x14ac:dyDescent="0.25">
      <c r="A11" s="8" t="s">
        <v>71</v>
      </c>
      <c r="B11" s="9"/>
      <c r="C11" s="9"/>
      <c r="D11" s="33"/>
      <c r="E11" s="33"/>
      <c r="F11" s="34"/>
      <c r="G11" s="62">
        <v>207905</v>
      </c>
    </row>
    <row r="12" spans="1:7" ht="15.75" x14ac:dyDescent="0.25">
      <c r="A12" s="8" t="s">
        <v>39</v>
      </c>
      <c r="B12" s="9">
        <v>-26293802</v>
      </c>
      <c r="C12" s="9">
        <v>-10563478</v>
      </c>
      <c r="D12" s="33">
        <v>2514685</v>
      </c>
      <c r="E12" s="33">
        <v>-555574</v>
      </c>
      <c r="F12" s="34">
        <v>12568011</v>
      </c>
      <c r="G12" s="62">
        <v>42315</v>
      </c>
    </row>
    <row r="13" spans="1:7" ht="15.75" x14ac:dyDescent="0.25">
      <c r="A13" s="8" t="s">
        <v>40</v>
      </c>
      <c r="B13" s="9">
        <v>717361</v>
      </c>
      <c r="C13" s="9">
        <v>634999</v>
      </c>
      <c r="D13" s="33">
        <v>886283</v>
      </c>
      <c r="E13" s="33">
        <v>667740</v>
      </c>
      <c r="F13" s="34">
        <v>1736238</v>
      </c>
      <c r="G13" s="62">
        <v>1939265</v>
      </c>
    </row>
    <row r="14" spans="1:7" ht="15.75" x14ac:dyDescent="0.25">
      <c r="A14" s="12"/>
      <c r="B14" s="13">
        <f>SUM(B10:B13)</f>
        <v>-34961166</v>
      </c>
      <c r="C14" s="13">
        <f t="shared" ref="C14:G14" si="1">SUM(C10:C13)</f>
        <v>-11115290</v>
      </c>
      <c r="D14" s="13">
        <f t="shared" si="1"/>
        <v>541992</v>
      </c>
      <c r="E14" s="13">
        <f t="shared" si="1"/>
        <v>112166</v>
      </c>
      <c r="F14" s="13">
        <f t="shared" si="1"/>
        <v>12676233</v>
      </c>
      <c r="G14" s="13">
        <f t="shared" si="1"/>
        <v>-9531174</v>
      </c>
    </row>
    <row r="15" spans="1:7" ht="15.75" x14ac:dyDescent="0.25">
      <c r="A15" s="12"/>
      <c r="B15" s="13"/>
      <c r="C15" s="13"/>
      <c r="D15" s="13"/>
      <c r="E15" s="13"/>
      <c r="F15" s="13"/>
      <c r="G15" s="62"/>
    </row>
    <row r="16" spans="1:7" ht="15.75" x14ac:dyDescent="0.25">
      <c r="A16" s="48" t="s">
        <v>64</v>
      </c>
      <c r="B16" s="13">
        <f>B14+B8</f>
        <v>129924720</v>
      </c>
      <c r="C16" s="13">
        <f t="shared" ref="C16:G16" si="2">C14+C8</f>
        <v>115237904</v>
      </c>
      <c r="D16" s="13">
        <f t="shared" si="2"/>
        <v>590721</v>
      </c>
      <c r="E16" s="13">
        <f t="shared" si="2"/>
        <v>-12862688</v>
      </c>
      <c r="F16" s="13">
        <f t="shared" si="2"/>
        <v>100705424</v>
      </c>
      <c r="G16" s="13">
        <f t="shared" si="2"/>
        <v>125707180</v>
      </c>
    </row>
    <row r="17" spans="1:7" ht="15.75" x14ac:dyDescent="0.25">
      <c r="A17" s="57" t="s">
        <v>65</v>
      </c>
      <c r="B17" s="9">
        <v>419624343</v>
      </c>
      <c r="C17" s="9">
        <v>549549063</v>
      </c>
      <c r="D17" s="33">
        <v>664786967</v>
      </c>
      <c r="E17" s="33">
        <v>665377688</v>
      </c>
      <c r="F17" s="34">
        <v>652515000</v>
      </c>
      <c r="G17" s="62">
        <v>753220424</v>
      </c>
    </row>
    <row r="18" spans="1:7" ht="15.75" x14ac:dyDescent="0.25">
      <c r="A18" s="53" t="s">
        <v>66</v>
      </c>
      <c r="B18" s="13">
        <f>B16+B17</f>
        <v>549549063</v>
      </c>
      <c r="C18" s="13">
        <f t="shared" ref="C18:G18" si="3">C16+C17</f>
        <v>664786967</v>
      </c>
      <c r="D18" s="13">
        <f t="shared" si="3"/>
        <v>665377688</v>
      </c>
      <c r="E18" s="13">
        <f t="shared" si="3"/>
        <v>652515000</v>
      </c>
      <c r="F18" s="13">
        <f t="shared" si="3"/>
        <v>753220424</v>
      </c>
      <c r="G18" s="13">
        <f t="shared" si="3"/>
        <v>878927604</v>
      </c>
    </row>
    <row r="19" spans="1:7" ht="15.75" x14ac:dyDescent="0.25">
      <c r="A19" s="56"/>
      <c r="B19" s="13"/>
      <c r="C19" s="13"/>
      <c r="D19" s="13"/>
      <c r="E19" s="13"/>
      <c r="F19" s="13"/>
      <c r="G19" s="62"/>
    </row>
    <row r="20" spans="1:7" ht="16.5" thickBot="1" x14ac:dyDescent="0.3">
      <c r="A20" s="53" t="s">
        <v>67</v>
      </c>
      <c r="B20" s="45">
        <f>B8/('1'!B8/10)</f>
        <v>7.1815192238591452</v>
      </c>
      <c r="C20" s="45">
        <f>C8/('1'!C8/10)</f>
        <v>4.7854329724547817</v>
      </c>
      <c r="D20" s="45">
        <f>D8/('1'!D8/10)</f>
        <v>1.6477999896997706E-3</v>
      </c>
      <c r="E20" s="45">
        <f>E8/('1'!E8/10)</f>
        <v>-0.39886580042184644</v>
      </c>
      <c r="F20" s="45">
        <f>F8/('1'!F8/10)</f>
        <v>2.4601316533262287</v>
      </c>
      <c r="G20" s="61">
        <f>G8/('1'!G8/10)</f>
        <v>3.4358867392542565</v>
      </c>
    </row>
    <row r="21" spans="1:7" ht="15.75" x14ac:dyDescent="0.25">
      <c r="A21" s="53" t="s">
        <v>68</v>
      </c>
      <c r="B21" s="40">
        <v>22959750</v>
      </c>
      <c r="C21" s="40">
        <v>26403712</v>
      </c>
      <c r="D21" s="26">
        <v>29572157</v>
      </c>
      <c r="E21" s="26">
        <v>32529372</v>
      </c>
      <c r="F21" s="27">
        <v>35782309</v>
      </c>
      <c r="G21" s="63">
        <f>'1'!G8/10</f>
        <v>39360539</v>
      </c>
    </row>
    <row r="22" spans="1:7" ht="15.75" x14ac:dyDescent="0.25">
      <c r="A22" s="25"/>
      <c r="B22" s="40"/>
      <c r="C22" s="40"/>
      <c r="D22" s="26"/>
      <c r="E22" s="26"/>
      <c r="F22" s="27"/>
    </row>
    <row r="23" spans="1:7" ht="15.75" x14ac:dyDescent="0.25">
      <c r="A23" s="19"/>
      <c r="B23" s="39"/>
      <c r="C23" s="39"/>
      <c r="D23" s="21"/>
      <c r="E23" s="21"/>
      <c r="F23" s="24"/>
    </row>
    <row r="24" spans="1:7" ht="15.75" x14ac:dyDescent="0.25">
      <c r="A24" s="25"/>
      <c r="B24" s="40"/>
      <c r="C24" s="40"/>
      <c r="D24" s="26"/>
      <c r="E24" s="26"/>
      <c r="F24" s="27"/>
    </row>
    <row r="25" spans="1:7" ht="16.5" thickBot="1" x14ac:dyDescent="0.3">
      <c r="A25" s="28"/>
      <c r="B25" s="44"/>
      <c r="C25" s="44"/>
      <c r="D25" s="29"/>
      <c r="E25" s="29"/>
      <c r="F25" s="29"/>
    </row>
    <row r="26" spans="1:7" ht="15.75" x14ac:dyDescent="0.25">
      <c r="A26" s="8"/>
      <c r="B26" s="46"/>
      <c r="C26" s="46"/>
      <c r="D26" s="10"/>
      <c r="E26" s="10"/>
      <c r="F26" s="11"/>
    </row>
    <row r="27" spans="1:7" ht="15.75" x14ac:dyDescent="0.25">
      <c r="A27" s="12"/>
      <c r="B27" s="47"/>
      <c r="C27" s="47"/>
      <c r="D27" s="14"/>
      <c r="E27" s="14"/>
      <c r="F27" s="15"/>
    </row>
    <row r="28" spans="1:7" ht="15.75" x14ac:dyDescent="0.25">
      <c r="A28" s="8"/>
      <c r="B28" s="46"/>
      <c r="C28" s="46"/>
      <c r="D28" s="10"/>
      <c r="E28" s="10"/>
      <c r="F28" s="11"/>
    </row>
    <row r="29" spans="1:7" ht="15.75" x14ac:dyDescent="0.25">
      <c r="A29" s="12"/>
      <c r="B29" s="47"/>
      <c r="C29" s="47"/>
      <c r="D29" s="14"/>
      <c r="E29" s="14"/>
      <c r="F29" s="15"/>
    </row>
    <row r="30" spans="1:7" ht="15.75" x14ac:dyDescent="0.25">
      <c r="A30" s="12"/>
      <c r="B30" s="47"/>
      <c r="C30" s="47"/>
      <c r="D30" s="14"/>
      <c r="E30" s="14"/>
      <c r="F30" s="15"/>
    </row>
    <row r="31" spans="1:7" ht="15.75" x14ac:dyDescent="0.25">
      <c r="A31" s="8"/>
      <c r="B31" s="46"/>
      <c r="C31" s="46"/>
      <c r="D31" s="10"/>
      <c r="E31" s="10"/>
      <c r="F31" s="11"/>
    </row>
    <row r="32" spans="1:7" ht="15.75" x14ac:dyDescent="0.25">
      <c r="A32" s="12"/>
      <c r="B32" s="47"/>
      <c r="C32" s="47"/>
      <c r="D32" s="14"/>
      <c r="E32" s="14"/>
      <c r="F32" s="15"/>
    </row>
    <row r="33" spans="1:6" ht="16.5" thickBot="1" x14ac:dyDescent="0.3">
      <c r="A33" s="17"/>
      <c r="B33" s="31"/>
      <c r="C33" s="31"/>
      <c r="D33" s="18"/>
      <c r="E33" s="18"/>
      <c r="F3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2020-04-12T06:00:24Z</dcterms:modified>
</cp:coreProperties>
</file>