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Service &amp; Real Estate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3" l="1"/>
  <c r="I40" i="3"/>
  <c r="I25" i="3"/>
  <c r="I13" i="3"/>
  <c r="I24" i="2"/>
  <c r="I8" i="2"/>
  <c r="I12" i="2" s="1"/>
  <c r="I19" i="2" s="1"/>
  <c r="I22" i="2" s="1"/>
  <c r="I55" i="1"/>
  <c r="I49" i="3" s="1"/>
  <c r="I41" i="1"/>
  <c r="I54" i="1" s="1"/>
  <c r="I30" i="1"/>
  <c r="I25" i="1"/>
  <c r="I13" i="1"/>
  <c r="I6" i="1"/>
  <c r="I42" i="3" l="1"/>
  <c r="I44" i="3" s="1"/>
  <c r="I48" i="3"/>
  <c r="I28" i="2"/>
  <c r="I30" i="2" s="1"/>
  <c r="I39" i="1"/>
  <c r="I52" i="1" s="1"/>
  <c r="I21" i="1"/>
  <c r="C55" i="1"/>
  <c r="C49" i="3" s="1"/>
  <c r="D55" i="1"/>
  <c r="D49" i="3" s="1"/>
  <c r="E55" i="1"/>
  <c r="E49" i="3" s="1"/>
  <c r="F55" i="1"/>
  <c r="F49" i="3" s="1"/>
  <c r="G55" i="1"/>
  <c r="G49" i="3" s="1"/>
  <c r="H55" i="1"/>
  <c r="H49" i="3" s="1"/>
  <c r="B55" i="1"/>
  <c r="B49" i="3" s="1"/>
  <c r="C41" i="1"/>
  <c r="D41" i="1"/>
  <c r="E41" i="1"/>
  <c r="F41" i="1"/>
  <c r="G41" i="1"/>
  <c r="H41" i="1"/>
  <c r="B41" i="1"/>
  <c r="B30" i="1" l="1"/>
  <c r="B25" i="1"/>
  <c r="B39" i="1" s="1"/>
  <c r="B52" i="1" s="1"/>
  <c r="H40" i="3" l="1"/>
  <c r="H25" i="3"/>
  <c r="H42" i="3" s="1"/>
  <c r="H44" i="3" s="1"/>
  <c r="H13" i="3"/>
  <c r="H48" i="3" s="1"/>
  <c r="H24" i="2"/>
  <c r="H8" i="2"/>
  <c r="H12" i="2" s="1"/>
  <c r="H19" i="2" s="1"/>
  <c r="H22" i="2" s="1"/>
  <c r="H28" i="2" s="1"/>
  <c r="H30" i="2" s="1"/>
  <c r="H30" i="1" l="1"/>
  <c r="H25" i="1"/>
  <c r="H54" i="1"/>
  <c r="H13" i="1"/>
  <c r="H6" i="1"/>
  <c r="H21" i="1" l="1"/>
  <c r="H39" i="1"/>
  <c r="H52" i="1" s="1"/>
  <c r="C8" i="2" l="1"/>
  <c r="C12" i="2" s="1"/>
  <c r="D8" i="2"/>
  <c r="D12" i="2" s="1"/>
  <c r="E8" i="2"/>
  <c r="E12" i="2" s="1"/>
  <c r="F8" i="2"/>
  <c r="F12" i="2" s="1"/>
  <c r="G8" i="2"/>
  <c r="G12" i="2" s="1"/>
  <c r="B8" i="2"/>
  <c r="B12" i="2" s="1"/>
  <c r="F19" i="2" l="1"/>
  <c r="F22" i="2" s="1"/>
  <c r="F10" i="5"/>
  <c r="E19" i="2"/>
  <c r="E22" i="2" s="1"/>
  <c r="E10" i="5"/>
  <c r="B19" i="2"/>
  <c r="B22" i="2" s="1"/>
  <c r="B10" i="5"/>
  <c r="D19" i="2"/>
  <c r="D22" i="2" s="1"/>
  <c r="D10" i="5"/>
  <c r="G19" i="2"/>
  <c r="G22" i="2" s="1"/>
  <c r="G10" i="5"/>
  <c r="C19" i="2"/>
  <c r="C22" i="2" s="1"/>
  <c r="C10" i="5"/>
  <c r="C40" i="3"/>
  <c r="D40" i="3"/>
  <c r="E40" i="3"/>
  <c r="F40" i="3"/>
  <c r="G40" i="3"/>
  <c r="B40" i="3"/>
  <c r="C25" i="1"/>
  <c r="D25" i="1"/>
  <c r="E25" i="1"/>
  <c r="F25" i="1"/>
  <c r="G25" i="1"/>
  <c r="C6" i="1"/>
  <c r="D6" i="1"/>
  <c r="E6" i="1"/>
  <c r="F6" i="1"/>
  <c r="G6" i="1"/>
  <c r="B6" i="1"/>
  <c r="B7" i="5" l="1"/>
  <c r="B54" i="1"/>
  <c r="G54" i="1"/>
  <c r="G7" i="5"/>
  <c r="C54" i="1"/>
  <c r="C7" i="5"/>
  <c r="F7" i="5"/>
  <c r="F54" i="1"/>
  <c r="D7" i="5"/>
  <c r="D54" i="1"/>
  <c r="E7" i="5"/>
  <c r="E54" i="1"/>
  <c r="G25" i="3"/>
  <c r="F25" i="3"/>
  <c r="E25" i="3"/>
  <c r="D25" i="3"/>
  <c r="C25" i="3"/>
  <c r="B25" i="3"/>
  <c r="C13" i="3"/>
  <c r="C48" i="3" s="1"/>
  <c r="D13" i="3"/>
  <c r="D48" i="3" s="1"/>
  <c r="E13" i="3"/>
  <c r="E48" i="3" s="1"/>
  <c r="F13" i="3"/>
  <c r="F48" i="3" s="1"/>
  <c r="G13" i="3"/>
  <c r="G48" i="3" s="1"/>
  <c r="C30" i="1"/>
  <c r="D30" i="1"/>
  <c r="E30" i="1"/>
  <c r="F30" i="1"/>
  <c r="G30" i="1"/>
  <c r="B13" i="3" l="1"/>
  <c r="B48" i="3" s="1"/>
  <c r="C13" i="1" l="1"/>
  <c r="C8" i="5" s="1"/>
  <c r="D13" i="1"/>
  <c r="D8" i="5" s="1"/>
  <c r="E13" i="1"/>
  <c r="E8" i="5" s="1"/>
  <c r="F13" i="1"/>
  <c r="F8" i="5" s="1"/>
  <c r="G13" i="1"/>
  <c r="G8" i="5" s="1"/>
  <c r="B13" i="1"/>
  <c r="B8" i="5" s="1"/>
  <c r="E24" i="2" l="1"/>
  <c r="E28" i="2" s="1"/>
  <c r="E39" i="1"/>
  <c r="E52" i="1" s="1"/>
  <c r="E21" i="1"/>
  <c r="E6" i="5" l="1"/>
  <c r="E11" i="5"/>
  <c r="E9" i="5"/>
  <c r="E5" i="5"/>
  <c r="E30" i="2"/>
  <c r="E42" i="3"/>
  <c r="E44" i="3" s="1"/>
  <c r="F24" i="2"/>
  <c r="F28" i="2" s="1"/>
  <c r="F39" i="1"/>
  <c r="F52" i="1" s="1"/>
  <c r="F21" i="1"/>
  <c r="C24" i="2"/>
  <c r="C28" i="2" s="1"/>
  <c r="D24" i="2"/>
  <c r="D28" i="2" s="1"/>
  <c r="G24" i="2"/>
  <c r="G28" i="2" s="1"/>
  <c r="B24" i="2"/>
  <c r="B28" i="2" s="1"/>
  <c r="D39" i="1"/>
  <c r="D52" i="1" s="1"/>
  <c r="G39" i="1"/>
  <c r="G52" i="1" s="1"/>
  <c r="D21" i="1"/>
  <c r="G21" i="1"/>
  <c r="B21" i="1"/>
  <c r="D6" i="5" l="1"/>
  <c r="D11" i="5"/>
  <c r="F11" i="5"/>
  <c r="F6" i="5"/>
  <c r="G11" i="5"/>
  <c r="G6" i="5"/>
  <c r="C6" i="5"/>
  <c r="C11" i="5"/>
  <c r="B6" i="5"/>
  <c r="B11" i="5"/>
  <c r="F5" i="5"/>
  <c r="F9" i="5"/>
  <c r="B9" i="5"/>
  <c r="B5" i="5"/>
  <c r="D9" i="5"/>
  <c r="D5" i="5"/>
  <c r="C9" i="5"/>
  <c r="G9" i="5"/>
  <c r="G5" i="5"/>
  <c r="D30" i="2"/>
  <c r="B42" i="3"/>
  <c r="B44" i="3" s="1"/>
  <c r="G42" i="3"/>
  <c r="G44" i="3" s="1"/>
  <c r="C39" i="1"/>
  <c r="C52" i="1" s="1"/>
  <c r="C21" i="1"/>
  <c r="C5" i="5" s="1"/>
  <c r="F42" i="3"/>
  <c r="F44" i="3" s="1"/>
  <c r="D42" i="3"/>
  <c r="D44" i="3" s="1"/>
  <c r="C42" i="3"/>
  <c r="C44" i="3" s="1"/>
  <c r="B30" i="2" l="1"/>
  <c r="C30" i="2"/>
  <c r="G30" i="2"/>
  <c r="F30" i="2"/>
</calcChain>
</file>

<file path=xl/sharedStrings.xml><?xml version="1.0" encoding="utf-8"?>
<sst xmlns="http://schemas.openxmlformats.org/spreadsheetml/2006/main" count="115" uniqueCount="105">
  <si>
    <t>AS AT YEAR END</t>
  </si>
  <si>
    <t>ASSETS</t>
  </si>
  <si>
    <t>NON CURRENT ASSETS</t>
  </si>
  <si>
    <t>CURRENT ASSETS</t>
  </si>
  <si>
    <t>Gross Profit</t>
  </si>
  <si>
    <t>Operating Profit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</si>
  <si>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</si>
  <si>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</si>
  <si>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</si>
  <si>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</si>
  <si>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</si>
  <si>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</si>
  <si>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Share capital</t>
  </si>
  <si>
    <t>Financial charges</t>
  </si>
  <si>
    <t>Revaluation reserve</t>
  </si>
  <si>
    <t>Accounts receivables</t>
  </si>
  <si>
    <t>Accounts payable</t>
  </si>
  <si>
    <t>Long term borrowings</t>
  </si>
  <si>
    <t>Other payables</t>
  </si>
  <si>
    <t>Provision for income tax</t>
  </si>
  <si>
    <t>Cash receipts from customer and others</t>
  </si>
  <si>
    <t>Cash paid to employees &amp; suppliers</t>
  </si>
  <si>
    <t>Income taxes paid</t>
  </si>
  <si>
    <t>SUMMIT ALLIANCE PORT LIMITED</t>
  </si>
  <si>
    <t>Financial assets available for sale</t>
  </si>
  <si>
    <t>Other receivables</t>
  </si>
  <si>
    <t>Advance, deposits &amp; prepayments</t>
  </si>
  <si>
    <t>Capital reserve</t>
  </si>
  <si>
    <t>Deferred liabilities for gratuity</t>
  </si>
  <si>
    <t>Consideration payable</t>
  </si>
  <si>
    <t>Bank overdraft</t>
  </si>
  <si>
    <t>Dividend payable cash</t>
  </si>
  <si>
    <t>Dividend on investment</t>
  </si>
  <si>
    <t>Acquisition of property, plant &amp; equipment</t>
  </si>
  <si>
    <t>Capital work in progress</t>
  </si>
  <si>
    <t>Advance, deposits and prepayments</t>
  </si>
  <si>
    <t>Sale of financial assets</t>
  </si>
  <si>
    <t>Sale proceeds of OCL share</t>
  </si>
  <si>
    <t>Payment of long term borrowings</t>
  </si>
  <si>
    <t>Bank overdrafts</t>
  </si>
  <si>
    <t>Inter company transaction</t>
  </si>
  <si>
    <t>Cash dividend &amp; dividend tax paid</t>
  </si>
  <si>
    <t>General &amp; administrative expenses</t>
  </si>
  <si>
    <t>Advertisement &amp; sales promotion expenses</t>
  </si>
  <si>
    <t>Capital gain from sale of investment</t>
  </si>
  <si>
    <t>Other income</t>
  </si>
  <si>
    <t>Assets in transit</t>
  </si>
  <si>
    <t>River terminal project</t>
  </si>
  <si>
    <t>Preliminary expenses</t>
  </si>
  <si>
    <t>Intangible asset: goodwill</t>
  </si>
  <si>
    <t>Deferred tax liability</t>
  </si>
  <si>
    <t>Term loan received</t>
  </si>
  <si>
    <t>Benificiaries profit particpation fund</t>
  </si>
  <si>
    <t>Sale of fixed asset</t>
  </si>
  <si>
    <t>Proceeds from long term loan</t>
  </si>
  <si>
    <t>Financial assets-fair value reserve</t>
  </si>
  <si>
    <t>Loss on sale of financial assets available for sale</t>
  </si>
  <si>
    <t>Short term loan</t>
  </si>
  <si>
    <t>Share premium</t>
  </si>
  <si>
    <t>Loss from RT Trail Operation</t>
  </si>
  <si>
    <t>Share Premium</t>
  </si>
  <si>
    <t>Right Issue</t>
  </si>
  <si>
    <t>Bridge loan</t>
  </si>
  <si>
    <t>Provision for contribution against WPPF</t>
  </si>
  <si>
    <t>Debt to Equity</t>
  </si>
  <si>
    <t>Current Ratio</t>
  </si>
  <si>
    <t>Operating Margin</t>
  </si>
  <si>
    <t>Sale proceeds of assets discard</t>
  </si>
  <si>
    <t>Long term loan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</si>
  <si>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</si>
  <si>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</si>
  <si>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</si>
  <si>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</si>
  <si>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</si>
  <si>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</si>
  <si>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</si>
  <si>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</si>
  <si>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</si>
  <si>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</si>
  <si>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</si>
  <si>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</si>
  <si>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</si>
  <si>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</si>
  <si>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</si>
  <si>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</si>
  <si>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</si>
  <si>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</si>
  <si>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</si>
  <si>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</si>
  <si>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</si>
  <si>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</si>
  <si>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</si>
  <si>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</si>
  <si>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</si>
  <si>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</si>
  <si>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</si>
  <si>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</si>
  <si>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</si>
  <si>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</si>
  <si>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</si>
  <si>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</si>
  <si>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</si>
  <si>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</si>
  <si>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</si>
  <si>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Investment in subsidiaries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</si>
</sst>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2" fillId="0" borderId="0" xfId="0" applyNumberFormat="1" applyFont="1"/>
    <xf numFmtId="43" fontId="0" fillId="0" borderId="0" xfId="1" applyFont="1"/>
    <xf numFmtId="164" fontId="0" fillId="0" borderId="0" xfId="1" applyNumberFormat="1" applyFont="1"/>
    <xf numFmtId="164" fontId="1" fillId="0" borderId="3" xfId="1" applyNumberFormat="1" applyFont="1" applyBorder="1"/>
    <xf numFmtId="164" fontId="3" fillId="0" borderId="3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  <xf numFmtId="164" fontId="0" fillId="0" borderId="0" xfId="1" applyNumberFormat="1" applyFont="1" applyFill="1"/>
    <xf numFmtId="164" fontId="1" fillId="0" borderId="0" xfId="1" applyNumberFormat="1" applyFont="1" applyBorder="1"/>
    <xf numFmtId="164" fontId="0" fillId="0" borderId="0" xfId="1" applyNumberFormat="1" applyFont="1" applyBorder="1"/>
    <xf numFmtId="164" fontId="1" fillId="0" borderId="1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1" applyNumberFormat="1" applyFont="1" applyFill="1" applyBorder="1"/>
    <xf numFmtId="0" fontId="2" fillId="0" borderId="0" xfId="0" applyFont="1" applyFill="1"/>
    <xf numFmtId="0" fontId="1" fillId="0" borderId="4" xfId="0" applyFont="1" applyBorder="1" applyAlignment="1">
      <alignment horizontal="left"/>
    </xf>
    <xf numFmtId="0" fontId="5" fillId="0" borderId="0" xfId="0" applyFont="1"/>
    <xf numFmtId="0" fontId="2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4" xfId="0" applyFont="1" applyBorder="1"/>
    <xf numFmtId="0" fontId="1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9"/>
  <sheetViews>
    <sheetView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I50" sqref="I50"/>
    </sheetView>
  </sheetViews>
  <sheetFormatPr defaultRowHeight="15" x14ac:dyDescent="0.25"/>
  <cols>
    <col min="1" max="1" width="41.140625" bestFit="1" customWidth="1"/>
    <col min="2" max="8" width="14.28515625" bestFit="1" customWidth="1"/>
    <col min="9" max="9" width="18.5703125" customWidth="1"/>
    <col min="10" max="10" width="18.42578125" customWidth="1"/>
  </cols>
  <sheetData>
    <row r="1" spans="1:9" ht="15.75" x14ac:dyDescent="0.25">
      <c r="A1" s="4" t="s">
        <v>23</v>
      </c>
    </row>
    <row r="2" spans="1:9" ht="15.75" x14ac:dyDescent="0.25">
      <c r="A2" s="4" t="s">
        <v>69</v>
      </c>
    </row>
    <row r="3" spans="1:9" ht="15.75" x14ac:dyDescent="0.25">
      <c r="A3" s="4" t="s">
        <v>70</v>
      </c>
    </row>
    <row r="4" spans="1:9" ht="15.75" x14ac:dyDescent="0.25">
      <c r="B4" s="4">
        <v>2012</v>
      </c>
      <c r="C4" s="32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33" t="s">
        <v>1</v>
      </c>
    </row>
    <row r="6" spans="1:9" x14ac:dyDescent="0.25">
      <c r="A6" s="34" t="s">
        <v>2</v>
      </c>
      <c r="B6" s="5">
        <f t="shared" ref="B6:I6" si="0">SUM(B7:B11)</f>
        <v>6055434731</v>
      </c>
      <c r="C6" s="5">
        <f t="shared" si="0"/>
        <v>5403144378</v>
      </c>
      <c r="D6" s="5">
        <f t="shared" si="0"/>
        <v>8702150855</v>
      </c>
      <c r="E6" s="5">
        <f t="shared" si="0"/>
        <v>8135785012</v>
      </c>
      <c r="F6" s="5">
        <f t="shared" si="0"/>
        <v>8368693855</v>
      </c>
      <c r="G6" s="5">
        <f t="shared" si="0"/>
        <v>8615584941</v>
      </c>
      <c r="H6" s="5">
        <f t="shared" si="0"/>
        <v>8646140906</v>
      </c>
      <c r="I6" s="5">
        <f t="shared" si="0"/>
        <v>11429446071</v>
      </c>
    </row>
    <row r="7" spans="1:9" x14ac:dyDescent="0.25">
      <c r="A7" t="s">
        <v>7</v>
      </c>
      <c r="B7" s="1">
        <v>5622471439</v>
      </c>
      <c r="C7" s="1">
        <v>4601436667</v>
      </c>
      <c r="D7" s="7">
        <v>5206645545</v>
      </c>
      <c r="E7" s="7">
        <v>6038200973</v>
      </c>
      <c r="F7" s="7">
        <v>6099117472</v>
      </c>
      <c r="G7" s="1">
        <v>8614584966</v>
      </c>
      <c r="H7" s="1">
        <v>8645140931</v>
      </c>
      <c r="I7" s="1">
        <v>11428412994</v>
      </c>
    </row>
    <row r="8" spans="1:9" x14ac:dyDescent="0.25">
      <c r="A8" t="s">
        <v>46</v>
      </c>
      <c r="B8" s="1">
        <v>0</v>
      </c>
      <c r="C8" s="1">
        <v>22729733</v>
      </c>
      <c r="D8" s="7">
        <v>0</v>
      </c>
      <c r="E8" s="7">
        <v>0</v>
      </c>
      <c r="F8" s="7">
        <v>0</v>
      </c>
      <c r="G8" s="1">
        <v>0</v>
      </c>
      <c r="H8" s="1">
        <v>0</v>
      </c>
    </row>
    <row r="9" spans="1:9" x14ac:dyDescent="0.25">
      <c r="A9" t="s">
        <v>34</v>
      </c>
      <c r="B9" s="1">
        <v>432963292</v>
      </c>
      <c r="C9" s="1">
        <v>777872603</v>
      </c>
      <c r="D9" s="7">
        <v>3494505335</v>
      </c>
      <c r="E9" s="7">
        <v>2096584064</v>
      </c>
      <c r="F9" s="7">
        <v>2268576408</v>
      </c>
      <c r="G9" s="1">
        <v>0</v>
      </c>
      <c r="H9" s="1">
        <v>0</v>
      </c>
    </row>
    <row r="10" spans="1:9" x14ac:dyDescent="0.25">
      <c r="A10" t="s">
        <v>48</v>
      </c>
      <c r="B10" s="1">
        <v>0</v>
      </c>
      <c r="C10" s="1">
        <v>105400</v>
      </c>
      <c r="D10" s="7">
        <v>0</v>
      </c>
      <c r="E10" s="7">
        <v>0</v>
      </c>
      <c r="F10" s="7">
        <v>0</v>
      </c>
      <c r="G10" s="1">
        <v>0</v>
      </c>
      <c r="H10" s="1">
        <v>0</v>
      </c>
      <c r="I10" s="1">
        <v>33102</v>
      </c>
    </row>
    <row r="11" spans="1:9" x14ac:dyDescent="0.25">
      <c r="A11" t="s">
        <v>49</v>
      </c>
      <c r="B11" s="1">
        <v>0</v>
      </c>
      <c r="C11" s="1">
        <v>999975</v>
      </c>
      <c r="D11" s="7">
        <v>999975</v>
      </c>
      <c r="E11" s="7">
        <v>999975</v>
      </c>
      <c r="F11" s="7">
        <v>999975</v>
      </c>
      <c r="G11" s="1">
        <v>999975</v>
      </c>
      <c r="H11" s="1">
        <v>999975</v>
      </c>
      <c r="I11" s="1">
        <v>999975</v>
      </c>
    </row>
    <row r="12" spans="1:9" x14ac:dyDescent="0.25">
      <c r="B12" s="1"/>
      <c r="C12" s="1"/>
      <c r="D12" s="7"/>
      <c r="E12" s="7"/>
      <c r="F12" s="7"/>
      <c r="G12" s="7"/>
    </row>
    <row r="13" spans="1:9" x14ac:dyDescent="0.25">
      <c r="A13" s="34" t="s">
        <v>3</v>
      </c>
      <c r="B13" s="5">
        <f t="shared" ref="B13:I13" si="1">SUM(B14:B19)</f>
        <v>597306770</v>
      </c>
      <c r="C13" s="5">
        <f t="shared" si="1"/>
        <v>523066586</v>
      </c>
      <c r="D13" s="5">
        <f t="shared" si="1"/>
        <v>619171741</v>
      </c>
      <c r="E13" s="5">
        <f t="shared" si="1"/>
        <v>509475639</v>
      </c>
      <c r="F13" s="5">
        <f t="shared" si="1"/>
        <v>580904808</v>
      </c>
      <c r="G13" s="5">
        <f t="shared" si="1"/>
        <v>505745940</v>
      </c>
      <c r="H13" s="5">
        <f t="shared" si="1"/>
        <v>934608416</v>
      </c>
      <c r="I13" s="5">
        <f t="shared" si="1"/>
        <v>959358134</v>
      </c>
    </row>
    <row r="14" spans="1:9" x14ac:dyDescent="0.25">
      <c r="A14" s="6" t="s">
        <v>15</v>
      </c>
      <c r="B14" s="1">
        <v>89430489</v>
      </c>
      <c r="C14" s="1">
        <v>98880671</v>
      </c>
      <c r="D14" s="7">
        <v>109712101</v>
      </c>
      <c r="E14" s="7">
        <v>121741968</v>
      </c>
      <c r="F14" s="7">
        <v>155140527</v>
      </c>
      <c r="G14" s="7">
        <v>182640632</v>
      </c>
      <c r="H14" s="1">
        <v>232627247</v>
      </c>
      <c r="I14" s="1">
        <v>228482782</v>
      </c>
    </row>
    <row r="15" spans="1:9" x14ac:dyDescent="0.25">
      <c r="A15" s="6" t="s">
        <v>24</v>
      </c>
      <c r="B15" s="1">
        <v>79102915</v>
      </c>
      <c r="C15" s="1">
        <v>74317107</v>
      </c>
      <c r="D15" s="7">
        <v>78048209</v>
      </c>
      <c r="E15" s="7">
        <v>24359022</v>
      </c>
      <c r="F15" s="7">
        <v>19408385</v>
      </c>
      <c r="G15" s="7">
        <v>25793780</v>
      </c>
      <c r="H15" s="1">
        <v>15985292</v>
      </c>
      <c r="I15" s="1">
        <v>12754498</v>
      </c>
    </row>
    <row r="16" spans="1:9" x14ac:dyDescent="0.25">
      <c r="A16" s="6" t="s">
        <v>25</v>
      </c>
      <c r="B16" s="1">
        <v>184606792</v>
      </c>
      <c r="C16" s="1">
        <v>203156322</v>
      </c>
      <c r="D16" s="7">
        <v>30868655</v>
      </c>
      <c r="E16" s="7">
        <v>726004</v>
      </c>
      <c r="F16" s="7">
        <v>899421</v>
      </c>
      <c r="G16" s="7">
        <v>1274414</v>
      </c>
      <c r="H16" s="1">
        <v>453661120</v>
      </c>
      <c r="I16" s="1">
        <v>456820326</v>
      </c>
    </row>
    <row r="17" spans="1:9" x14ac:dyDescent="0.25">
      <c r="A17" s="6" t="s">
        <v>26</v>
      </c>
      <c r="B17" s="20">
        <v>228004044</v>
      </c>
      <c r="C17" s="20">
        <v>121865158</v>
      </c>
      <c r="D17" s="20">
        <v>299553722</v>
      </c>
      <c r="E17" s="20">
        <v>117291180</v>
      </c>
      <c r="F17" s="20">
        <v>183022354</v>
      </c>
      <c r="G17" s="20">
        <v>181389607</v>
      </c>
      <c r="H17" s="1">
        <v>209673069</v>
      </c>
      <c r="I17" s="1">
        <v>231356128</v>
      </c>
    </row>
    <row r="18" spans="1:9" x14ac:dyDescent="0.25">
      <c r="A18" s="6" t="s">
        <v>6</v>
      </c>
      <c r="B18" s="20">
        <v>1829717</v>
      </c>
      <c r="C18" s="20">
        <v>2378914</v>
      </c>
      <c r="D18" s="20">
        <v>4602094</v>
      </c>
      <c r="E18" s="20">
        <v>3505926</v>
      </c>
      <c r="F18" s="20">
        <v>5056671</v>
      </c>
      <c r="G18" s="20">
        <v>4150937</v>
      </c>
      <c r="H18" s="1">
        <v>8042926</v>
      </c>
      <c r="I18" s="1">
        <v>5439005</v>
      </c>
    </row>
    <row r="19" spans="1:9" x14ac:dyDescent="0.25">
      <c r="A19" s="6" t="s">
        <v>11</v>
      </c>
      <c r="B19" s="20">
        <v>14332813</v>
      </c>
      <c r="C19" s="20">
        <v>22468414</v>
      </c>
      <c r="D19" s="20">
        <v>96386960</v>
      </c>
      <c r="E19" s="20">
        <v>241851539</v>
      </c>
      <c r="F19" s="20">
        <v>217377450</v>
      </c>
      <c r="G19" s="20">
        <v>110496570</v>
      </c>
      <c r="H19" s="1">
        <v>14618762</v>
      </c>
      <c r="I19" s="1">
        <v>24505395</v>
      </c>
    </row>
    <row r="20" spans="1:9" x14ac:dyDescent="0.25">
      <c r="B20" s="20"/>
      <c r="C20" s="20"/>
      <c r="D20" s="20"/>
      <c r="E20" s="20"/>
      <c r="F20" s="20"/>
      <c r="G20" s="20"/>
    </row>
    <row r="21" spans="1:9" x14ac:dyDescent="0.25">
      <c r="A21" s="3"/>
      <c r="B21" s="23">
        <f t="shared" ref="B21:I21" si="2">SUM(B6,B13)</f>
        <v>6652741501</v>
      </c>
      <c r="C21" s="23">
        <f t="shared" si="2"/>
        <v>5926210964</v>
      </c>
      <c r="D21" s="23">
        <f t="shared" si="2"/>
        <v>9321322596</v>
      </c>
      <c r="E21" s="23">
        <f t="shared" si="2"/>
        <v>8645260651</v>
      </c>
      <c r="F21" s="23">
        <f t="shared" si="2"/>
        <v>8949598663</v>
      </c>
      <c r="G21" s="23">
        <f t="shared" si="2"/>
        <v>9121330881</v>
      </c>
      <c r="H21" s="23">
        <f t="shared" si="2"/>
        <v>9580749322</v>
      </c>
      <c r="I21" s="23">
        <f t="shared" si="2"/>
        <v>12388804205</v>
      </c>
    </row>
    <row r="22" spans="1:9" x14ac:dyDescent="0.25">
      <c r="B22" s="20"/>
      <c r="C22" s="20"/>
      <c r="D22" s="20"/>
      <c r="E22" s="20"/>
      <c r="F22" s="20"/>
      <c r="G22" s="20"/>
    </row>
    <row r="23" spans="1:9" ht="15.75" x14ac:dyDescent="0.25">
      <c r="A23" s="35" t="s">
        <v>71</v>
      </c>
      <c r="B23" s="20"/>
      <c r="C23" s="23"/>
      <c r="D23" s="23"/>
      <c r="E23" s="23"/>
      <c r="F23" s="23"/>
      <c r="G23" s="23"/>
    </row>
    <row r="24" spans="1:9" ht="15.75" x14ac:dyDescent="0.25">
      <c r="A24" s="36" t="s">
        <v>72</v>
      </c>
      <c r="B24" s="20"/>
      <c r="C24" s="20"/>
      <c r="D24" s="20"/>
      <c r="E24" s="20"/>
      <c r="F24" s="20"/>
      <c r="G24" s="20"/>
    </row>
    <row r="25" spans="1:9" x14ac:dyDescent="0.25">
      <c r="A25" s="34" t="s">
        <v>73</v>
      </c>
      <c r="B25" s="23">
        <f>SUM(B26:B28)</f>
        <v>19381630</v>
      </c>
      <c r="C25" s="23">
        <f t="shared" ref="C25:I25" si="3">SUM(C26:C28)</f>
        <v>200327737</v>
      </c>
      <c r="D25" s="23">
        <f t="shared" si="3"/>
        <v>330283121</v>
      </c>
      <c r="E25" s="23">
        <f t="shared" si="3"/>
        <v>2605964133</v>
      </c>
      <c r="F25" s="23">
        <f t="shared" si="3"/>
        <v>2192247183</v>
      </c>
      <c r="G25" s="23">
        <f t="shared" si="3"/>
        <v>2249382264</v>
      </c>
      <c r="H25" s="23">
        <f t="shared" si="3"/>
        <v>2451709420</v>
      </c>
      <c r="I25" s="23">
        <f t="shared" si="3"/>
        <v>2605506890</v>
      </c>
    </row>
    <row r="26" spans="1:9" x14ac:dyDescent="0.25">
      <c r="A26" s="6" t="s">
        <v>17</v>
      </c>
      <c r="B26" s="20">
        <v>0</v>
      </c>
      <c r="C26" s="20">
        <v>94977606</v>
      </c>
      <c r="D26" s="20">
        <v>220904930</v>
      </c>
      <c r="E26" s="20">
        <v>2315366042</v>
      </c>
      <c r="F26" s="20">
        <v>1891685024</v>
      </c>
      <c r="G26" s="20">
        <v>1915366774</v>
      </c>
      <c r="H26" s="7">
        <v>2209975055</v>
      </c>
      <c r="I26" s="20">
        <v>2321069221</v>
      </c>
    </row>
    <row r="27" spans="1:9" x14ac:dyDescent="0.25">
      <c r="A27" s="6" t="s">
        <v>28</v>
      </c>
      <c r="B27" s="20">
        <v>19381630</v>
      </c>
      <c r="C27" s="20">
        <v>24022940</v>
      </c>
      <c r="D27" s="20">
        <v>30666910</v>
      </c>
      <c r="E27" s="20">
        <v>43228880</v>
      </c>
      <c r="F27" s="20">
        <v>46929930</v>
      </c>
      <c r="G27" s="20">
        <v>61734710</v>
      </c>
      <c r="H27" s="7">
        <v>71576770</v>
      </c>
      <c r="I27" s="20">
        <v>197345389</v>
      </c>
    </row>
    <row r="28" spans="1:9" x14ac:dyDescent="0.25">
      <c r="A28" s="6" t="s">
        <v>50</v>
      </c>
      <c r="B28" s="20">
        <v>0</v>
      </c>
      <c r="C28" s="20">
        <v>81327191</v>
      </c>
      <c r="D28" s="20">
        <v>78711281</v>
      </c>
      <c r="E28" s="20">
        <v>247369211</v>
      </c>
      <c r="F28" s="20">
        <v>253632229</v>
      </c>
      <c r="G28" s="20">
        <v>272280780</v>
      </c>
      <c r="H28" s="7">
        <v>170157595</v>
      </c>
      <c r="I28" s="20">
        <v>87092280</v>
      </c>
    </row>
    <row r="29" spans="1:9" x14ac:dyDescent="0.25">
      <c r="B29" s="20"/>
      <c r="C29" s="20"/>
      <c r="D29" s="20"/>
      <c r="E29" s="20"/>
      <c r="F29" s="20"/>
      <c r="G29" s="20"/>
    </row>
    <row r="30" spans="1:9" x14ac:dyDescent="0.25">
      <c r="A30" s="34" t="s">
        <v>74</v>
      </c>
      <c r="B30" s="23">
        <f>SUM(B31:B37)</f>
        <v>945994824</v>
      </c>
      <c r="C30" s="23">
        <f t="shared" ref="C30:I30" si="4">SUM(C31:C37)</f>
        <v>1103986296</v>
      </c>
      <c r="D30" s="23">
        <f t="shared" si="4"/>
        <v>2073686362</v>
      </c>
      <c r="E30" s="23">
        <f t="shared" si="4"/>
        <v>1211022095</v>
      </c>
      <c r="F30" s="23">
        <f t="shared" si="4"/>
        <v>1322140885</v>
      </c>
      <c r="G30" s="23">
        <f t="shared" si="4"/>
        <v>1281515683</v>
      </c>
      <c r="H30" s="23">
        <f t="shared" si="4"/>
        <v>1614149542</v>
      </c>
      <c r="I30" s="23">
        <f t="shared" si="4"/>
        <v>1969452484</v>
      </c>
    </row>
    <row r="31" spans="1:9" x14ac:dyDescent="0.25">
      <c r="A31" s="6" t="s">
        <v>29</v>
      </c>
      <c r="B31" s="20">
        <v>157610250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</row>
    <row r="32" spans="1:9" x14ac:dyDescent="0.25">
      <c r="A32" s="6" t="s">
        <v>30</v>
      </c>
      <c r="B32" s="20">
        <v>657187530</v>
      </c>
      <c r="C32" s="20">
        <v>773948395</v>
      </c>
      <c r="D32" s="20">
        <v>1699522141</v>
      </c>
      <c r="E32" s="20">
        <v>772798756</v>
      </c>
      <c r="F32" s="20">
        <v>885644048</v>
      </c>
      <c r="G32" s="20">
        <v>862274870</v>
      </c>
      <c r="H32" s="1">
        <v>1176242574</v>
      </c>
      <c r="I32" s="20">
        <v>1597850097</v>
      </c>
    </row>
    <row r="33" spans="1:9" x14ac:dyDescent="0.25">
      <c r="A33" s="6" t="s">
        <v>16</v>
      </c>
      <c r="B33" s="20">
        <v>30311003</v>
      </c>
      <c r="C33" s="20">
        <v>34659408</v>
      </c>
      <c r="D33" s="20">
        <v>57452459</v>
      </c>
      <c r="E33" s="20">
        <v>31406319</v>
      </c>
      <c r="F33" s="20">
        <v>18607956</v>
      </c>
      <c r="G33" s="20">
        <v>13038308</v>
      </c>
      <c r="H33" s="1">
        <v>26753854</v>
      </c>
      <c r="I33" s="20">
        <v>23253931</v>
      </c>
    </row>
    <row r="34" spans="1:9" x14ac:dyDescent="0.25">
      <c r="A34" s="6" t="s">
        <v>31</v>
      </c>
      <c r="B34" s="20">
        <v>29625395</v>
      </c>
      <c r="C34" s="20">
        <v>78202430</v>
      </c>
      <c r="D34" s="20">
        <v>132941280</v>
      </c>
      <c r="E34" s="20">
        <v>232438975</v>
      </c>
      <c r="F34" s="20">
        <v>231768943</v>
      </c>
      <c r="G34" s="20">
        <v>175268810</v>
      </c>
      <c r="H34" s="1">
        <v>148324859</v>
      </c>
      <c r="I34" s="20">
        <v>140632196</v>
      </c>
    </row>
    <row r="35" spans="1:9" x14ac:dyDescent="0.25">
      <c r="A35" s="6" t="s">
        <v>19</v>
      </c>
      <c r="B35" s="20">
        <v>42370116</v>
      </c>
      <c r="C35" s="20">
        <v>67622313</v>
      </c>
      <c r="D35" s="20">
        <v>61305265</v>
      </c>
      <c r="E35" s="20">
        <v>7169936</v>
      </c>
      <c r="F35" s="20">
        <v>28411983</v>
      </c>
      <c r="G35" s="20">
        <v>3028045</v>
      </c>
      <c r="H35" s="1">
        <v>3599731</v>
      </c>
      <c r="I35" s="20">
        <v>5546649</v>
      </c>
    </row>
    <row r="36" spans="1:9" x14ac:dyDescent="0.25">
      <c r="A36" s="6" t="s">
        <v>52</v>
      </c>
      <c r="B36" s="20">
        <v>0</v>
      </c>
      <c r="C36" s="20">
        <v>0</v>
      </c>
      <c r="D36" s="20">
        <v>9848425</v>
      </c>
      <c r="E36" s="20">
        <v>12328095</v>
      </c>
      <c r="F36" s="20">
        <v>17587450</v>
      </c>
      <c r="G36" s="20">
        <v>18955885</v>
      </c>
      <c r="H36" s="1">
        <v>11228981</v>
      </c>
      <c r="I36" s="20">
        <v>11957965</v>
      </c>
    </row>
    <row r="37" spans="1:9" x14ac:dyDescent="0.25">
      <c r="A37" s="6" t="s">
        <v>18</v>
      </c>
      <c r="B37" s="20">
        <v>28890530</v>
      </c>
      <c r="C37" s="20">
        <v>149553750</v>
      </c>
      <c r="D37" s="20">
        <v>112616792</v>
      </c>
      <c r="E37" s="20">
        <v>154880014</v>
      </c>
      <c r="F37" s="20">
        <v>140120505</v>
      </c>
      <c r="G37" s="20">
        <v>208949765</v>
      </c>
      <c r="H37" s="1">
        <v>247999543</v>
      </c>
      <c r="I37" s="20">
        <v>190211646</v>
      </c>
    </row>
    <row r="38" spans="1:9" x14ac:dyDescent="0.25">
      <c r="B38" s="20"/>
      <c r="C38" s="20"/>
      <c r="D38" s="20"/>
      <c r="E38" s="20"/>
      <c r="F38" s="20"/>
      <c r="G38" s="20"/>
    </row>
    <row r="39" spans="1:9" x14ac:dyDescent="0.25">
      <c r="A39" s="3"/>
      <c r="B39" s="23">
        <f>SUM(B25,B30)</f>
        <v>965376454</v>
      </c>
      <c r="C39" s="23">
        <f t="shared" ref="C39:I39" si="5">SUM(C25,C30)</f>
        <v>1304314033</v>
      </c>
      <c r="D39" s="23">
        <f t="shared" si="5"/>
        <v>2403969483</v>
      </c>
      <c r="E39" s="23">
        <f t="shared" si="5"/>
        <v>3816986228</v>
      </c>
      <c r="F39" s="23">
        <f t="shared" si="5"/>
        <v>3514388068</v>
      </c>
      <c r="G39" s="23">
        <f t="shared" si="5"/>
        <v>3530897947</v>
      </c>
      <c r="H39" s="23">
        <f t="shared" si="5"/>
        <v>4065858962</v>
      </c>
      <c r="I39" s="23">
        <f t="shared" si="5"/>
        <v>4574959374</v>
      </c>
    </row>
    <row r="40" spans="1:9" x14ac:dyDescent="0.25">
      <c r="A40" s="3"/>
      <c r="B40" s="23"/>
      <c r="C40" s="23"/>
      <c r="D40" s="23"/>
      <c r="E40" s="23"/>
      <c r="F40" s="23"/>
      <c r="G40" s="23"/>
      <c r="H40" s="23"/>
    </row>
    <row r="41" spans="1:9" x14ac:dyDescent="0.25">
      <c r="A41" s="34" t="s">
        <v>75</v>
      </c>
      <c r="B41" s="23">
        <f>SUM(B42:B47)</f>
        <v>5687364347</v>
      </c>
      <c r="C41" s="23">
        <f t="shared" ref="C41:I41" si="6">SUM(C42:C47)</f>
        <v>4621876431</v>
      </c>
      <c r="D41" s="23">
        <f t="shared" si="6"/>
        <v>6917343371</v>
      </c>
      <c r="E41" s="23">
        <f t="shared" si="6"/>
        <v>4828254775</v>
      </c>
      <c r="F41" s="23">
        <f t="shared" si="6"/>
        <v>5435184800</v>
      </c>
      <c r="G41" s="23">
        <f t="shared" si="6"/>
        <v>5590400656</v>
      </c>
      <c r="H41" s="23">
        <f t="shared" si="6"/>
        <v>5514849479</v>
      </c>
      <c r="I41" s="23">
        <f t="shared" si="6"/>
        <v>7812971580</v>
      </c>
    </row>
    <row r="42" spans="1:9" x14ac:dyDescent="0.25">
      <c r="A42" t="s">
        <v>12</v>
      </c>
      <c r="B42" s="20">
        <v>1329509500</v>
      </c>
      <c r="C42" s="20">
        <v>1635831720</v>
      </c>
      <c r="D42" s="20">
        <v>1635831720</v>
      </c>
      <c r="E42" s="20">
        <v>1717623300</v>
      </c>
      <c r="F42" s="20">
        <v>2232910290</v>
      </c>
      <c r="G42" s="20">
        <v>2232910290</v>
      </c>
      <c r="H42" s="1">
        <v>2232910290</v>
      </c>
      <c r="I42" s="20">
        <v>2232910290</v>
      </c>
    </row>
    <row r="43" spans="1:9" x14ac:dyDescent="0.25">
      <c r="A43" t="s">
        <v>58</v>
      </c>
      <c r="B43" s="20">
        <v>0</v>
      </c>
      <c r="C43" s="20">
        <v>0</v>
      </c>
      <c r="D43" s="20">
        <v>0</v>
      </c>
      <c r="E43" s="20">
        <v>0</v>
      </c>
      <c r="F43" s="20">
        <v>171762330</v>
      </c>
      <c r="G43" s="20">
        <v>171762330</v>
      </c>
      <c r="H43" s="1">
        <v>171762330</v>
      </c>
      <c r="I43" s="20">
        <v>171762330</v>
      </c>
    </row>
    <row r="44" spans="1:9" x14ac:dyDescent="0.25">
      <c r="A44" t="s">
        <v>14</v>
      </c>
      <c r="B44" s="20">
        <v>3723166670</v>
      </c>
      <c r="C44" s="20">
        <v>2505361374</v>
      </c>
      <c r="D44" s="20">
        <v>4891458469</v>
      </c>
      <c r="E44" s="20">
        <v>2902490467</v>
      </c>
      <c r="F44" s="20">
        <v>2899611561</v>
      </c>
      <c r="G44" s="20">
        <v>2895863376</v>
      </c>
      <c r="H44" s="1">
        <v>2892512401</v>
      </c>
      <c r="I44" s="20">
        <v>5320724072</v>
      </c>
    </row>
    <row r="45" spans="1:9" x14ac:dyDescent="0.25">
      <c r="A45" t="s">
        <v>55</v>
      </c>
      <c r="B45" s="20">
        <v>0</v>
      </c>
      <c r="C45" s="20">
        <v>0</v>
      </c>
      <c r="D45" s="20">
        <v>0</v>
      </c>
      <c r="E45" s="20">
        <v>-37534217</v>
      </c>
      <c r="F45" s="20">
        <v>-42484855</v>
      </c>
      <c r="G45" s="20">
        <v>-38441697</v>
      </c>
      <c r="H45" s="1">
        <v>-36381339</v>
      </c>
      <c r="I45" s="20">
        <v>-38625479</v>
      </c>
    </row>
    <row r="46" spans="1:9" x14ac:dyDescent="0.25">
      <c r="A46" t="s">
        <v>27</v>
      </c>
      <c r="B46" s="20">
        <v>84755887</v>
      </c>
      <c r="C46" s="20">
        <v>84755887</v>
      </c>
      <c r="D46" s="20">
        <v>84755887</v>
      </c>
      <c r="E46" s="20">
        <v>0</v>
      </c>
      <c r="F46" s="20">
        <v>0</v>
      </c>
      <c r="G46" s="20">
        <v>0</v>
      </c>
      <c r="H46" s="20">
        <v>0</v>
      </c>
    </row>
    <row r="47" spans="1:9" x14ac:dyDescent="0.25">
      <c r="A47" t="s">
        <v>10</v>
      </c>
      <c r="B47" s="20">
        <v>549932290</v>
      </c>
      <c r="C47" s="20">
        <v>395927450</v>
      </c>
      <c r="D47" s="20">
        <v>305297295</v>
      </c>
      <c r="E47" s="20">
        <v>245675225</v>
      </c>
      <c r="F47" s="20">
        <v>173385474</v>
      </c>
      <c r="G47" s="20">
        <v>328306357</v>
      </c>
      <c r="H47" s="1">
        <v>254045797</v>
      </c>
      <c r="I47" s="20">
        <v>126200367</v>
      </c>
    </row>
    <row r="48" spans="1:9" x14ac:dyDescent="0.25">
      <c r="B48" s="20"/>
      <c r="C48" s="20"/>
      <c r="D48" s="20"/>
      <c r="E48" s="20"/>
      <c r="F48" s="20"/>
      <c r="G48" s="20"/>
      <c r="H48" s="1"/>
    </row>
    <row r="49" spans="1:9" x14ac:dyDescent="0.25">
      <c r="A49" s="34" t="s">
        <v>76</v>
      </c>
      <c r="B49" s="20">
        <v>700</v>
      </c>
      <c r="C49" s="20">
        <v>20500</v>
      </c>
      <c r="D49" s="20">
        <v>9742</v>
      </c>
      <c r="E49" s="20">
        <v>19648</v>
      </c>
      <c r="F49" s="20">
        <v>25795</v>
      </c>
      <c r="G49" s="20">
        <v>32278</v>
      </c>
      <c r="H49" s="1">
        <v>40880</v>
      </c>
      <c r="I49" s="20">
        <v>873252</v>
      </c>
    </row>
    <row r="50" spans="1:9" x14ac:dyDescent="0.25">
      <c r="A50" s="3"/>
      <c r="B50" s="23"/>
      <c r="C50" s="23"/>
      <c r="D50" s="23"/>
      <c r="E50" s="23"/>
      <c r="F50" s="23"/>
      <c r="G50" s="23"/>
      <c r="H50" s="23"/>
    </row>
    <row r="51" spans="1:9" x14ac:dyDescent="0.25">
      <c r="A51" s="3"/>
      <c r="B51" s="20"/>
      <c r="C51" s="20"/>
      <c r="D51" s="25"/>
      <c r="E51" s="25"/>
      <c r="F51" s="25"/>
      <c r="G51" s="20"/>
    </row>
    <row r="52" spans="1:9" x14ac:dyDescent="0.25">
      <c r="A52" s="3"/>
      <c r="B52" s="23">
        <f>SUM(B41,B39,B49)</f>
        <v>6652741501</v>
      </c>
      <c r="C52" s="23">
        <f t="shared" ref="C52:E52" si="7">SUM(C41,C39)+C49</f>
        <v>5926210964</v>
      </c>
      <c r="D52" s="23">
        <f t="shared" si="7"/>
        <v>9321322596</v>
      </c>
      <c r="E52" s="23">
        <f t="shared" si="7"/>
        <v>8645260651</v>
      </c>
      <c r="F52" s="23">
        <f>SUM(F41,F39)+F49</f>
        <v>8949598663</v>
      </c>
      <c r="G52" s="23">
        <f t="shared" ref="G52:I52" si="8">SUM(G41,G39)+G49</f>
        <v>9121330881</v>
      </c>
      <c r="H52" s="23">
        <f t="shared" si="8"/>
        <v>9580749321</v>
      </c>
      <c r="I52" s="23">
        <f t="shared" si="8"/>
        <v>12388804206</v>
      </c>
    </row>
    <row r="53" spans="1:9" x14ac:dyDescent="0.25">
      <c r="B53" s="20"/>
      <c r="C53" s="20"/>
      <c r="D53" s="25"/>
      <c r="E53" s="25"/>
      <c r="F53" s="25"/>
      <c r="G53" s="20"/>
    </row>
    <row r="54" spans="1:9" x14ac:dyDescent="0.25">
      <c r="A54" s="37" t="s">
        <v>77</v>
      </c>
      <c r="B54" s="12">
        <f t="shared" ref="B54:I54" si="9">(B41-B49)/(B42/10)</f>
        <v>42.777909048412212</v>
      </c>
      <c r="C54" s="12">
        <f t="shared" si="9"/>
        <v>28.253859333403806</v>
      </c>
      <c r="D54" s="12">
        <f t="shared" si="9"/>
        <v>42.28633999712391</v>
      </c>
      <c r="E54" s="12">
        <f t="shared" si="9"/>
        <v>28.109976890741994</v>
      </c>
      <c r="F54" s="12">
        <f t="shared" si="9"/>
        <v>24.341143615760757</v>
      </c>
      <c r="G54" s="12">
        <f t="shared" si="9"/>
        <v>25.036242624866045</v>
      </c>
      <c r="H54" s="12">
        <f t="shared" si="9"/>
        <v>24.697851157289442</v>
      </c>
      <c r="I54" s="12">
        <f t="shared" si="9"/>
        <v>34.986171916472294</v>
      </c>
    </row>
    <row r="55" spans="1:9" x14ac:dyDescent="0.25">
      <c r="A55" s="37" t="s">
        <v>78</v>
      </c>
      <c r="B55" s="5">
        <f>B42/10</f>
        <v>132950950</v>
      </c>
      <c r="C55" s="5">
        <f t="shared" ref="C55:I55" si="10">C42/10</f>
        <v>163583172</v>
      </c>
      <c r="D55" s="5">
        <f t="shared" si="10"/>
        <v>163583172</v>
      </c>
      <c r="E55" s="5">
        <f t="shared" si="10"/>
        <v>171762330</v>
      </c>
      <c r="F55" s="5">
        <f t="shared" si="10"/>
        <v>223291029</v>
      </c>
      <c r="G55" s="5">
        <f t="shared" si="10"/>
        <v>223291029</v>
      </c>
      <c r="H55" s="5">
        <f t="shared" si="10"/>
        <v>223291029</v>
      </c>
      <c r="I55" s="5">
        <f t="shared" si="10"/>
        <v>223291029</v>
      </c>
    </row>
    <row r="56" spans="1:9" x14ac:dyDescent="0.25">
      <c r="B56" s="1"/>
      <c r="C56" s="1"/>
      <c r="D56" s="1"/>
      <c r="E56" s="1"/>
      <c r="F56" s="1"/>
      <c r="G56" s="1"/>
    </row>
    <row r="57" spans="1:9" x14ac:dyDescent="0.25">
      <c r="B57" s="5"/>
      <c r="C57" s="5"/>
      <c r="D57" s="5"/>
      <c r="E57" s="5"/>
      <c r="F57" s="5"/>
      <c r="G57" s="5"/>
    </row>
    <row r="58" spans="1:9" x14ac:dyDescent="0.25">
      <c r="F58" s="1"/>
    </row>
    <row r="59" spans="1:9" x14ac:dyDescent="0.25">
      <c r="B59" s="3"/>
      <c r="C59" s="12"/>
      <c r="D59" s="3"/>
      <c r="E59" s="3"/>
      <c r="F59" s="3"/>
      <c r="G5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0" sqref="I20"/>
    </sheetView>
  </sheetViews>
  <sheetFormatPr defaultRowHeight="15" x14ac:dyDescent="0.25"/>
  <cols>
    <col min="1" max="1" width="44.140625" bestFit="1" customWidth="1"/>
    <col min="2" max="4" width="12.5703125" bestFit="1" customWidth="1"/>
    <col min="5" max="5" width="14.28515625" bestFit="1" customWidth="1"/>
    <col min="6" max="6" width="12.5703125" bestFit="1" customWidth="1"/>
    <col min="7" max="8" width="14.28515625" bestFit="1" customWidth="1"/>
    <col min="9" max="9" width="23" customWidth="1"/>
    <col min="10" max="10" width="13.5703125" bestFit="1" customWidth="1"/>
  </cols>
  <sheetData>
    <row r="1" spans="1:10" ht="15.75" x14ac:dyDescent="0.25">
      <c r="A1" s="4" t="s">
        <v>23</v>
      </c>
    </row>
    <row r="2" spans="1:10" ht="15.75" x14ac:dyDescent="0.25">
      <c r="A2" s="4" t="s">
        <v>79</v>
      </c>
      <c r="B2" s="18"/>
      <c r="C2" s="18"/>
      <c r="D2" s="18"/>
      <c r="E2" s="18"/>
      <c r="F2" s="18"/>
      <c r="G2" s="18"/>
    </row>
    <row r="3" spans="1:10" ht="15.75" x14ac:dyDescent="0.25">
      <c r="A3" s="4" t="s">
        <v>0</v>
      </c>
      <c r="B3" s="18"/>
      <c r="C3" s="18"/>
      <c r="D3" s="18"/>
      <c r="E3" s="18"/>
      <c r="F3" s="18"/>
      <c r="G3" s="18"/>
    </row>
    <row r="4" spans="1:10" ht="15.75" x14ac:dyDescent="0.25">
      <c r="B4" s="4"/>
      <c r="C4" s="4"/>
      <c r="D4" s="4"/>
      <c r="E4" s="4"/>
      <c r="F4" s="16"/>
      <c r="G4" s="2"/>
    </row>
    <row r="5" spans="1:10" ht="15.75" x14ac:dyDescent="0.25">
      <c r="A5" s="4"/>
      <c r="B5" s="4">
        <v>2012</v>
      </c>
      <c r="C5" s="32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  <c r="J5" s="17"/>
    </row>
    <row r="6" spans="1:10" x14ac:dyDescent="0.25">
      <c r="A6" s="37" t="s">
        <v>80</v>
      </c>
      <c r="B6" s="20">
        <v>662616141</v>
      </c>
      <c r="C6" s="20">
        <v>823605892</v>
      </c>
      <c r="D6" s="20">
        <v>881718289</v>
      </c>
      <c r="E6" s="20">
        <v>1019786966</v>
      </c>
      <c r="F6" s="20">
        <v>561496028</v>
      </c>
      <c r="G6" s="20">
        <v>1311912322</v>
      </c>
      <c r="H6" s="1">
        <v>1386994792</v>
      </c>
      <c r="I6" s="20">
        <v>1459525516</v>
      </c>
      <c r="J6" s="1"/>
    </row>
    <row r="7" spans="1:10" x14ac:dyDescent="0.25">
      <c r="A7" t="s">
        <v>81</v>
      </c>
      <c r="B7" s="25">
        <v>420617008</v>
      </c>
      <c r="C7" s="25">
        <v>493559144</v>
      </c>
      <c r="D7" s="25">
        <v>562884520</v>
      </c>
      <c r="E7" s="25">
        <v>658194947</v>
      </c>
      <c r="F7" s="25">
        <v>337778898</v>
      </c>
      <c r="G7" s="25">
        <v>716228264</v>
      </c>
      <c r="H7" s="1">
        <v>665486606</v>
      </c>
      <c r="I7" s="25">
        <v>713457388</v>
      </c>
      <c r="J7" s="1"/>
    </row>
    <row r="8" spans="1:10" x14ac:dyDescent="0.25">
      <c r="A8" s="37" t="s">
        <v>4</v>
      </c>
      <c r="B8" s="21">
        <f>B6-B7</f>
        <v>241999133</v>
      </c>
      <c r="C8" s="21">
        <f t="shared" ref="C8:I8" si="0">C6-C7</f>
        <v>330046748</v>
      </c>
      <c r="D8" s="21">
        <f t="shared" si="0"/>
        <v>318833769</v>
      </c>
      <c r="E8" s="21">
        <f t="shared" si="0"/>
        <v>361592019</v>
      </c>
      <c r="F8" s="21">
        <f t="shared" si="0"/>
        <v>223717130</v>
      </c>
      <c r="G8" s="21">
        <f t="shared" si="0"/>
        <v>595684058</v>
      </c>
      <c r="H8" s="21">
        <f t="shared" si="0"/>
        <v>721508186</v>
      </c>
      <c r="I8" s="21">
        <f t="shared" si="0"/>
        <v>746068128</v>
      </c>
      <c r="J8" s="5"/>
    </row>
    <row r="9" spans="1:10" x14ac:dyDescent="0.25">
      <c r="A9" s="37" t="s">
        <v>82</v>
      </c>
      <c r="B9" s="23"/>
      <c r="C9" s="23"/>
      <c r="D9" s="23"/>
      <c r="E9" s="23"/>
      <c r="F9" s="23"/>
      <c r="G9" s="26"/>
      <c r="H9" s="5"/>
      <c r="I9" s="5"/>
      <c r="J9" s="5"/>
    </row>
    <row r="10" spans="1:10" x14ac:dyDescent="0.25">
      <c r="A10" s="6" t="s">
        <v>42</v>
      </c>
      <c r="B10" s="25">
        <v>103619894</v>
      </c>
      <c r="C10" s="25">
        <v>105981109</v>
      </c>
      <c r="D10" s="25">
        <v>109680859</v>
      </c>
      <c r="E10" s="25">
        <v>120427369</v>
      </c>
      <c r="F10" s="25">
        <v>72352109</v>
      </c>
      <c r="G10" s="25">
        <v>131582471</v>
      </c>
      <c r="H10" s="1">
        <v>139598354</v>
      </c>
      <c r="I10" s="25">
        <v>143665668</v>
      </c>
      <c r="J10" s="1"/>
    </row>
    <row r="11" spans="1:10" x14ac:dyDescent="0.25">
      <c r="A11" s="6" t="s">
        <v>43</v>
      </c>
      <c r="B11" s="25">
        <v>11049723</v>
      </c>
      <c r="C11" s="25">
        <v>12205210</v>
      </c>
      <c r="D11" s="25">
        <v>358531</v>
      </c>
      <c r="E11" s="25">
        <v>154700</v>
      </c>
      <c r="F11" s="25">
        <v>85675</v>
      </c>
      <c r="G11" s="25">
        <v>98277</v>
      </c>
      <c r="H11" s="1">
        <v>132303</v>
      </c>
      <c r="I11" s="25">
        <v>2402928</v>
      </c>
      <c r="J11" s="1"/>
    </row>
    <row r="12" spans="1:10" x14ac:dyDescent="0.25">
      <c r="A12" s="37" t="s">
        <v>5</v>
      </c>
      <c r="B12" s="21">
        <f>B8-B10-B11</f>
        <v>127329516</v>
      </c>
      <c r="C12" s="21">
        <f t="shared" ref="C12:I12" si="1">C8-C10-C11</f>
        <v>211860429</v>
      </c>
      <c r="D12" s="21">
        <f t="shared" si="1"/>
        <v>208794379</v>
      </c>
      <c r="E12" s="21">
        <f t="shared" si="1"/>
        <v>241009950</v>
      </c>
      <c r="F12" s="21">
        <f t="shared" si="1"/>
        <v>151279346</v>
      </c>
      <c r="G12" s="21">
        <f t="shared" si="1"/>
        <v>464003310</v>
      </c>
      <c r="H12" s="21">
        <f t="shared" si="1"/>
        <v>581777529</v>
      </c>
      <c r="I12" s="21">
        <f t="shared" si="1"/>
        <v>599999532</v>
      </c>
      <c r="J12" s="9"/>
    </row>
    <row r="13" spans="1:10" x14ac:dyDescent="0.25">
      <c r="A13" s="38" t="s">
        <v>83</v>
      </c>
      <c r="B13" s="26"/>
      <c r="C13" s="26"/>
      <c r="D13" s="26"/>
      <c r="E13" s="26"/>
      <c r="F13" s="26"/>
      <c r="G13" s="26"/>
      <c r="H13" s="26"/>
      <c r="I13" s="9"/>
      <c r="J13" s="9"/>
    </row>
    <row r="14" spans="1:10" x14ac:dyDescent="0.25">
      <c r="A14" s="6" t="s">
        <v>13</v>
      </c>
      <c r="B14" s="27">
        <v>19229877</v>
      </c>
      <c r="C14" s="27">
        <v>16745807</v>
      </c>
      <c r="D14" s="27">
        <v>14557993</v>
      </c>
      <c r="E14" s="27">
        <v>21424613</v>
      </c>
      <c r="F14" s="27">
        <v>10104611</v>
      </c>
      <c r="G14" s="27">
        <v>193466825</v>
      </c>
      <c r="H14" s="1">
        <v>239664451</v>
      </c>
      <c r="I14" s="31">
        <v>302359153</v>
      </c>
      <c r="J14" s="1"/>
    </row>
    <row r="15" spans="1:10" x14ac:dyDescent="0.25">
      <c r="A15" s="6" t="s">
        <v>45</v>
      </c>
      <c r="B15" s="27">
        <v>641668</v>
      </c>
      <c r="C15" s="27">
        <v>2411656</v>
      </c>
      <c r="D15" s="27">
        <v>1656339</v>
      </c>
      <c r="E15" s="27">
        <v>2851643</v>
      </c>
      <c r="F15" s="27">
        <v>3457100</v>
      </c>
      <c r="G15" s="27">
        <v>3668490</v>
      </c>
      <c r="H15" s="1">
        <v>3568228</v>
      </c>
      <c r="I15" s="31">
        <v>10914608</v>
      </c>
      <c r="J15" s="1"/>
    </row>
    <row r="16" spans="1:10" x14ac:dyDescent="0.25">
      <c r="A16" s="6" t="s">
        <v>56</v>
      </c>
      <c r="B16" s="27">
        <v>0</v>
      </c>
      <c r="C16" s="27">
        <v>0</v>
      </c>
      <c r="D16" s="27">
        <v>0</v>
      </c>
      <c r="E16" s="27">
        <v>-12847652</v>
      </c>
      <c r="F16" s="27">
        <v>0</v>
      </c>
      <c r="G16" s="27">
        <v>0</v>
      </c>
      <c r="H16" s="1">
        <v>208173</v>
      </c>
      <c r="J16" s="1"/>
    </row>
    <row r="17" spans="1:10" x14ac:dyDescent="0.25">
      <c r="A17" s="6" t="s">
        <v>32</v>
      </c>
      <c r="B17" s="27">
        <v>724225</v>
      </c>
      <c r="C17" s="27">
        <v>0</v>
      </c>
      <c r="D17" s="27">
        <v>0</v>
      </c>
      <c r="E17" s="27">
        <v>0</v>
      </c>
      <c r="F17" s="27">
        <v>0</v>
      </c>
      <c r="G17" s="27"/>
      <c r="J17" s="1"/>
    </row>
    <row r="18" spans="1:10" x14ac:dyDescent="0.25">
      <c r="A18" s="6" t="s">
        <v>44</v>
      </c>
      <c r="B18" s="27">
        <v>111657763</v>
      </c>
      <c r="C18" s="27">
        <v>0</v>
      </c>
      <c r="D18" s="27">
        <v>0</v>
      </c>
      <c r="E18" s="27">
        <v>0</v>
      </c>
      <c r="F18" s="27">
        <v>0</v>
      </c>
      <c r="G18" s="27"/>
      <c r="J18" s="1"/>
    </row>
    <row r="19" spans="1:10" x14ac:dyDescent="0.25">
      <c r="A19" s="37" t="s">
        <v>84</v>
      </c>
      <c r="B19" s="21">
        <f t="shared" ref="B19:G19" si="2">B12-B14+B15+B16+B17+B18</f>
        <v>221123295</v>
      </c>
      <c r="C19" s="21">
        <f t="shared" si="2"/>
        <v>197526278</v>
      </c>
      <c r="D19" s="21">
        <f t="shared" si="2"/>
        <v>195892725</v>
      </c>
      <c r="E19" s="21">
        <f t="shared" si="2"/>
        <v>209589328</v>
      </c>
      <c r="F19" s="21">
        <f t="shared" si="2"/>
        <v>144631835</v>
      </c>
      <c r="G19" s="21">
        <f t="shared" si="2"/>
        <v>274204975</v>
      </c>
      <c r="H19" s="21">
        <f>H12+H15-H14-H16</f>
        <v>345473133</v>
      </c>
      <c r="I19" s="21">
        <f>I12+I15-I14-I16</f>
        <v>308554987</v>
      </c>
      <c r="J19" s="9"/>
    </row>
    <row r="20" spans="1:10" x14ac:dyDescent="0.25">
      <c r="A20" s="6" t="s">
        <v>59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-38701038</v>
      </c>
      <c r="H20" s="9">
        <v>-132807763</v>
      </c>
      <c r="I20" s="9">
        <v>-67625709</v>
      </c>
      <c r="J20" s="9"/>
    </row>
    <row r="21" spans="1:10" x14ac:dyDescent="0.25">
      <c r="A21" s="6" t="s">
        <v>63</v>
      </c>
      <c r="B21" s="27">
        <v>0</v>
      </c>
      <c r="C21" s="27">
        <v>0</v>
      </c>
      <c r="D21" s="27">
        <v>9848425</v>
      </c>
      <c r="E21" s="27">
        <v>10403266</v>
      </c>
      <c r="F21" s="27">
        <v>7184184</v>
      </c>
      <c r="G21" s="27">
        <v>11725599</v>
      </c>
      <c r="H21" s="9">
        <v>11182639</v>
      </c>
      <c r="I21" s="9">
        <v>11957777</v>
      </c>
      <c r="J21" s="9"/>
    </row>
    <row r="22" spans="1:10" x14ac:dyDescent="0.25">
      <c r="A22" s="37" t="s">
        <v>85</v>
      </c>
      <c r="B22" s="26">
        <f>B19+B20-B21</f>
        <v>221123295</v>
      </c>
      <c r="C22" s="26">
        <f t="shared" ref="C22:I22" si="3">C19+C20-C21</f>
        <v>197526278</v>
      </c>
      <c r="D22" s="26">
        <f t="shared" si="3"/>
        <v>186044300</v>
      </c>
      <c r="E22" s="26">
        <f t="shared" si="3"/>
        <v>199186062</v>
      </c>
      <c r="F22" s="26">
        <f t="shared" si="3"/>
        <v>137447651</v>
      </c>
      <c r="G22" s="26">
        <f t="shared" si="3"/>
        <v>223778338</v>
      </c>
      <c r="H22" s="26">
        <f t="shared" si="3"/>
        <v>201482731</v>
      </c>
      <c r="I22" s="26">
        <f t="shared" si="3"/>
        <v>228971501</v>
      </c>
      <c r="J22" s="9"/>
    </row>
    <row r="23" spans="1:10" x14ac:dyDescent="0.25">
      <c r="A23" s="3"/>
      <c r="B23" s="26"/>
      <c r="C23" s="26"/>
      <c r="D23" s="26"/>
      <c r="E23" s="26"/>
      <c r="F23" s="26"/>
      <c r="G23" s="26"/>
      <c r="H23" s="9"/>
      <c r="I23" s="9"/>
      <c r="J23" s="9"/>
    </row>
    <row r="24" spans="1:10" x14ac:dyDescent="0.25">
      <c r="A24" s="34" t="s">
        <v>86</v>
      </c>
      <c r="B24" s="26">
        <f t="shared" ref="B24:I24" si="4">SUM(B25:B26)</f>
        <v>41278648</v>
      </c>
      <c r="C24" s="26">
        <f t="shared" si="4"/>
        <v>54107173</v>
      </c>
      <c r="D24" s="26">
        <f t="shared" si="4"/>
        <v>51509102</v>
      </c>
      <c r="E24" s="26">
        <f t="shared" si="4"/>
        <v>49605824</v>
      </c>
      <c r="F24" s="26">
        <f t="shared" si="4"/>
        <v>40300025</v>
      </c>
      <c r="G24" s="26">
        <f t="shared" si="4"/>
        <v>73260864</v>
      </c>
      <c r="H24" s="26">
        <f t="shared" si="4"/>
        <v>64048914</v>
      </c>
      <c r="I24" s="26">
        <f t="shared" si="4"/>
        <v>81264111</v>
      </c>
    </row>
    <row r="25" spans="1:10" x14ac:dyDescent="0.25">
      <c r="A25" s="6" t="s">
        <v>8</v>
      </c>
      <c r="B25" s="27">
        <v>41278648</v>
      </c>
      <c r="C25" s="27">
        <v>54107173</v>
      </c>
      <c r="D25" s="27">
        <v>51509102</v>
      </c>
      <c r="E25" s="27">
        <v>36401541</v>
      </c>
      <c r="F25" s="27">
        <v>34583254</v>
      </c>
      <c r="G25" s="27">
        <v>56293106</v>
      </c>
      <c r="H25" s="31">
        <v>44801032</v>
      </c>
      <c r="I25" s="31">
        <v>52631021</v>
      </c>
    </row>
    <row r="26" spans="1:10" x14ac:dyDescent="0.25">
      <c r="A26" s="6" t="s">
        <v>9</v>
      </c>
      <c r="B26" s="27">
        <v>0</v>
      </c>
      <c r="C26" s="27">
        <v>0</v>
      </c>
      <c r="D26" s="27">
        <v>0</v>
      </c>
      <c r="E26" s="27">
        <v>13204283</v>
      </c>
      <c r="F26" s="27">
        <v>5716771</v>
      </c>
      <c r="G26" s="27">
        <v>16967758</v>
      </c>
      <c r="H26" s="31">
        <v>19247882</v>
      </c>
      <c r="I26" s="31">
        <v>28633090</v>
      </c>
    </row>
    <row r="27" spans="1:10" x14ac:dyDescent="0.25">
      <c r="A27" s="15"/>
      <c r="B27" s="27"/>
      <c r="C27" s="27"/>
      <c r="D27" s="27"/>
      <c r="E27" s="27"/>
      <c r="F27" s="27"/>
      <c r="G27" s="27"/>
    </row>
    <row r="28" spans="1:10" x14ac:dyDescent="0.25">
      <c r="A28" s="37" t="s">
        <v>87</v>
      </c>
      <c r="B28" s="28">
        <f>B22-B24</f>
        <v>179844647</v>
      </c>
      <c r="C28" s="28">
        <f t="shared" ref="C28:G28" si="5">C22-C24</f>
        <v>143419105</v>
      </c>
      <c r="D28" s="28">
        <f t="shared" si="5"/>
        <v>134535198</v>
      </c>
      <c r="E28" s="28">
        <f t="shared" si="5"/>
        <v>149580238</v>
      </c>
      <c r="F28" s="28">
        <f t="shared" si="5"/>
        <v>97147626</v>
      </c>
      <c r="G28" s="28">
        <f t="shared" si="5"/>
        <v>150517474</v>
      </c>
      <c r="H28" s="28">
        <f>(H22-H24)+1</f>
        <v>137433818</v>
      </c>
      <c r="I28" s="28">
        <f>(I22-I24)</f>
        <v>147707390</v>
      </c>
      <c r="J28" s="9"/>
    </row>
    <row r="29" spans="1:10" x14ac:dyDescent="0.25">
      <c r="A29" s="3"/>
      <c r="B29" s="10"/>
      <c r="C29" s="9"/>
      <c r="D29" s="9"/>
      <c r="E29" s="9"/>
      <c r="F29" s="9"/>
      <c r="G29" s="9"/>
    </row>
    <row r="30" spans="1:10" x14ac:dyDescent="0.25">
      <c r="A30" s="37" t="s">
        <v>88</v>
      </c>
      <c r="B30" s="11">
        <f>B28/('1'!B42/10)</f>
        <v>1.352714267931143</v>
      </c>
      <c r="C30" s="11">
        <f>C28/('1'!C42/10)</f>
        <v>0.87673507761544078</v>
      </c>
      <c r="D30" s="11">
        <f>D28/('1'!D42/10)</f>
        <v>0.82242688141540621</v>
      </c>
      <c r="E30" s="11">
        <f>E28/('1'!E42/10)</f>
        <v>0.87085589721564671</v>
      </c>
      <c r="F30" s="11">
        <f>F28/('1'!F42/10)</f>
        <v>0.43507178248526951</v>
      </c>
      <c r="G30" s="11">
        <f>G28/('1'!G42/10)</f>
        <v>0.67408652588546225</v>
      </c>
      <c r="H30" s="11">
        <f>H28/('1'!H42/10)</f>
        <v>0.61549189242170588</v>
      </c>
      <c r="I30" s="11">
        <f>I28/('1'!I42/10)</f>
        <v>0.66150167636157031</v>
      </c>
    </row>
    <row r="31" spans="1:10" x14ac:dyDescent="0.25">
      <c r="A31" s="38" t="s">
        <v>89</v>
      </c>
      <c r="B31">
        <v>132950950</v>
      </c>
      <c r="C31">
        <v>163583172</v>
      </c>
      <c r="D31">
        <v>163583172</v>
      </c>
      <c r="E31">
        <v>171762330</v>
      </c>
      <c r="F31">
        <v>223291029</v>
      </c>
      <c r="G31">
        <v>223291029</v>
      </c>
      <c r="H31">
        <v>223291029</v>
      </c>
      <c r="I31">
        <v>223291029</v>
      </c>
    </row>
    <row r="51" spans="1:2" x14ac:dyDescent="0.25">
      <c r="A51" s="8"/>
      <c r="B5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6" sqref="K16"/>
    </sheetView>
  </sheetViews>
  <sheetFormatPr defaultRowHeight="15" x14ac:dyDescent="0.25"/>
  <cols>
    <col min="1" max="1" width="40.140625" bestFit="1" customWidth="1"/>
    <col min="2" max="3" width="13.42578125" bestFit="1" customWidth="1"/>
    <col min="4" max="4" width="14.42578125" customWidth="1"/>
    <col min="5" max="5" width="15.7109375" customWidth="1"/>
    <col min="6" max="6" width="16" bestFit="1" customWidth="1"/>
    <col min="7" max="8" width="14.28515625" bestFit="1" customWidth="1"/>
    <col min="9" max="9" width="18.28515625" customWidth="1"/>
  </cols>
  <sheetData>
    <row r="1" spans="1:9" ht="15.75" x14ac:dyDescent="0.25">
      <c r="A1" s="4" t="s">
        <v>23</v>
      </c>
    </row>
    <row r="2" spans="1:9" ht="15.75" x14ac:dyDescent="0.25">
      <c r="A2" s="4" t="s">
        <v>90</v>
      </c>
      <c r="B2" s="4"/>
      <c r="C2" s="4"/>
      <c r="D2" s="4"/>
      <c r="E2" s="4"/>
      <c r="F2" s="13"/>
      <c r="G2" s="2"/>
      <c r="H2" s="2"/>
    </row>
    <row r="3" spans="1:9" ht="15.75" x14ac:dyDescent="0.25">
      <c r="A3" s="4" t="s">
        <v>70</v>
      </c>
      <c r="B3" s="4"/>
      <c r="C3" s="4"/>
      <c r="D3" s="4"/>
      <c r="E3" s="4"/>
      <c r="F3" s="14"/>
      <c r="G3" s="14"/>
      <c r="H3" s="14"/>
    </row>
    <row r="4" spans="1:9" ht="15.75" x14ac:dyDescent="0.25">
      <c r="B4" s="4"/>
      <c r="C4" s="4"/>
      <c r="D4" s="4"/>
      <c r="E4" s="4"/>
      <c r="F4" s="13"/>
      <c r="G4" s="2"/>
      <c r="H4" s="2"/>
    </row>
    <row r="5" spans="1:9" ht="15.75" x14ac:dyDescent="0.25">
      <c r="A5" s="4"/>
      <c r="B5" s="4">
        <v>2012</v>
      </c>
      <c r="C5" s="32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</row>
    <row r="6" spans="1:9" x14ac:dyDescent="0.25">
      <c r="A6" s="37" t="s">
        <v>91</v>
      </c>
    </row>
    <row r="7" spans="1:9" x14ac:dyDescent="0.25">
      <c r="A7" t="s">
        <v>20</v>
      </c>
      <c r="B7" s="20">
        <v>721900932</v>
      </c>
      <c r="C7" s="20">
        <v>814764238</v>
      </c>
      <c r="D7" s="20">
        <v>850240590</v>
      </c>
      <c r="E7" s="20">
        <v>1032197853</v>
      </c>
      <c r="F7" s="20">
        <v>527859541</v>
      </c>
      <c r="G7" s="20">
        <v>1284285712</v>
      </c>
      <c r="H7" s="20">
        <v>1282907995</v>
      </c>
      <c r="I7" s="20">
        <v>1547294241</v>
      </c>
    </row>
    <row r="8" spans="1:9" x14ac:dyDescent="0.25">
      <c r="A8" s="6" t="s">
        <v>21</v>
      </c>
      <c r="B8" s="20">
        <v>-520621405</v>
      </c>
      <c r="C8" s="20">
        <v>-556133860</v>
      </c>
      <c r="D8" s="20">
        <v>-473177921</v>
      </c>
      <c r="E8" s="20">
        <v>-750815222</v>
      </c>
      <c r="F8" s="20">
        <v>-409961645</v>
      </c>
      <c r="G8" s="20">
        <v>-760050272</v>
      </c>
      <c r="H8" s="20">
        <v>-790508763</v>
      </c>
      <c r="I8" s="20">
        <v>-928019827</v>
      </c>
    </row>
    <row r="9" spans="1:9" x14ac:dyDescent="0.25">
      <c r="A9" t="s">
        <v>32</v>
      </c>
      <c r="B9" s="20">
        <v>724225</v>
      </c>
      <c r="C9" s="20">
        <v>476416</v>
      </c>
      <c r="D9" s="20">
        <v>487619</v>
      </c>
      <c r="E9" s="20">
        <v>1495090</v>
      </c>
      <c r="F9" s="20">
        <v>424267</v>
      </c>
      <c r="G9" s="20">
        <v>342271</v>
      </c>
      <c r="H9" s="20">
        <v>283432</v>
      </c>
      <c r="I9" s="20">
        <v>282878</v>
      </c>
    </row>
    <row r="10" spans="1:9" x14ac:dyDescent="0.25">
      <c r="A10" t="s">
        <v>45</v>
      </c>
      <c r="B10" s="20">
        <v>0</v>
      </c>
      <c r="C10" s="20">
        <v>0</v>
      </c>
      <c r="D10" s="20">
        <v>0</v>
      </c>
      <c r="E10" s="20">
        <v>1356553</v>
      </c>
      <c r="F10" s="20">
        <v>2588419</v>
      </c>
      <c r="G10" s="20">
        <v>2637982</v>
      </c>
      <c r="H10" s="20">
        <v>2753277</v>
      </c>
      <c r="I10" s="20">
        <v>9873236</v>
      </c>
    </row>
    <row r="11" spans="1:9" x14ac:dyDescent="0.25">
      <c r="A11" s="6" t="s">
        <v>22</v>
      </c>
      <c r="B11" s="20">
        <v>-56011343</v>
      </c>
      <c r="C11" s="20">
        <v>-28788159</v>
      </c>
      <c r="D11" s="20">
        <v>-52675478</v>
      </c>
      <c r="E11" s="20">
        <v>-29801603</v>
      </c>
      <c r="F11" s="20">
        <v>-13340367</v>
      </c>
      <c r="G11" s="20">
        <v>-82404043</v>
      </c>
      <c r="H11" s="20">
        <v>-44229348</v>
      </c>
      <c r="I11" s="20">
        <v>-51566142</v>
      </c>
    </row>
    <row r="12" spans="1:9" x14ac:dyDescent="0.25">
      <c r="A12" s="6" t="s">
        <v>13</v>
      </c>
      <c r="B12" s="20">
        <v>-19229877</v>
      </c>
      <c r="C12" s="20">
        <v>-16745807</v>
      </c>
      <c r="D12" s="20">
        <v>-12873919</v>
      </c>
      <c r="E12" s="20">
        <v>-17582037</v>
      </c>
      <c r="F12" s="20">
        <v>-6193689</v>
      </c>
      <c r="G12" s="20">
        <v>-164512300</v>
      </c>
      <c r="H12" s="20">
        <v>-212878558</v>
      </c>
      <c r="I12" s="20">
        <v>-302359154</v>
      </c>
    </row>
    <row r="13" spans="1:9" x14ac:dyDescent="0.25">
      <c r="A13" s="3"/>
      <c r="B13" s="21">
        <f t="shared" ref="B13:I13" si="0">SUM(B7:B12)</f>
        <v>126762532</v>
      </c>
      <c r="C13" s="21">
        <f t="shared" si="0"/>
        <v>213572828</v>
      </c>
      <c r="D13" s="21">
        <f t="shared" si="0"/>
        <v>312000891</v>
      </c>
      <c r="E13" s="21">
        <f t="shared" si="0"/>
        <v>236850634</v>
      </c>
      <c r="F13" s="21">
        <f t="shared" si="0"/>
        <v>101376526</v>
      </c>
      <c r="G13" s="21">
        <f t="shared" si="0"/>
        <v>280299350</v>
      </c>
      <c r="H13" s="21">
        <f t="shared" si="0"/>
        <v>238328035</v>
      </c>
      <c r="I13" s="21">
        <f t="shared" si="0"/>
        <v>275505232</v>
      </c>
    </row>
    <row r="14" spans="1:9" x14ac:dyDescent="0.25">
      <c r="B14" s="20"/>
      <c r="C14" s="20"/>
      <c r="D14" s="20"/>
      <c r="E14" s="20"/>
      <c r="F14" s="20"/>
      <c r="G14" s="20"/>
      <c r="H14" s="20"/>
    </row>
    <row r="15" spans="1:9" x14ac:dyDescent="0.25">
      <c r="A15" s="37" t="s">
        <v>92</v>
      </c>
      <c r="B15" s="20"/>
      <c r="C15" s="20"/>
      <c r="D15" s="20"/>
      <c r="E15" s="20"/>
      <c r="F15" s="20"/>
      <c r="G15" s="20"/>
      <c r="H15" s="20"/>
    </row>
    <row r="16" spans="1:9" x14ac:dyDescent="0.25">
      <c r="A16" t="s">
        <v>33</v>
      </c>
      <c r="B16" s="20">
        <v>-107030490</v>
      </c>
      <c r="C16" s="20">
        <v>-173024650</v>
      </c>
      <c r="D16" s="20">
        <v>-211969159</v>
      </c>
      <c r="E16" s="20">
        <v>-232251764</v>
      </c>
      <c r="F16" s="20">
        <v>-80440411</v>
      </c>
      <c r="G16" s="20">
        <v>-209147705</v>
      </c>
      <c r="H16" s="20">
        <v>-542020777</v>
      </c>
      <c r="I16" s="20">
        <v>-499107265</v>
      </c>
    </row>
    <row r="17" spans="1:9" x14ac:dyDescent="0.25">
      <c r="A17" s="6" t="s">
        <v>46</v>
      </c>
      <c r="B17" s="20">
        <v>0</v>
      </c>
      <c r="C17" s="20">
        <v>-22729733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</row>
    <row r="18" spans="1:9" x14ac:dyDescent="0.25">
      <c r="A18" s="6" t="s">
        <v>67</v>
      </c>
      <c r="B18" s="20"/>
      <c r="C18" s="20"/>
      <c r="D18" s="20"/>
      <c r="E18" s="20"/>
      <c r="F18" s="20"/>
      <c r="G18" s="20"/>
      <c r="H18" s="20">
        <v>1370000</v>
      </c>
      <c r="I18">
        <v>1520000</v>
      </c>
    </row>
    <row r="19" spans="1:9" x14ac:dyDescent="0.25">
      <c r="A19" s="6" t="s">
        <v>34</v>
      </c>
      <c r="B19" s="20">
        <v>-72964180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</row>
    <row r="20" spans="1:9" x14ac:dyDescent="0.25">
      <c r="A20" s="6" t="s">
        <v>35</v>
      </c>
      <c r="B20" s="20">
        <v>-141723490</v>
      </c>
      <c r="C20" s="20">
        <v>-19979269</v>
      </c>
      <c r="D20" s="20">
        <v>-177574051</v>
      </c>
      <c r="E20" s="20">
        <v>-159933256</v>
      </c>
      <c r="F20" s="20">
        <v>-75308802</v>
      </c>
      <c r="G20" s="20">
        <v>-64308802</v>
      </c>
      <c r="H20" s="20">
        <v>-23648033</v>
      </c>
      <c r="I20" s="20">
        <v>-12355335</v>
      </c>
    </row>
    <row r="21" spans="1:9" x14ac:dyDescent="0.25">
      <c r="A21" s="6" t="s">
        <v>47</v>
      </c>
      <c r="B21" s="20">
        <v>0</v>
      </c>
      <c r="C21" s="20">
        <v>-111617946</v>
      </c>
      <c r="D21" s="20">
        <v>-555671267</v>
      </c>
      <c r="E21" s="20">
        <v>-801871958</v>
      </c>
      <c r="F21" s="20">
        <v>-168455837</v>
      </c>
      <c r="G21" s="20">
        <v>0</v>
      </c>
      <c r="H21" s="20">
        <v>0</v>
      </c>
    </row>
    <row r="22" spans="1:9" x14ac:dyDescent="0.25">
      <c r="A22" s="6" t="s">
        <v>104</v>
      </c>
      <c r="B22" s="20"/>
      <c r="C22" s="20"/>
      <c r="D22" s="20"/>
      <c r="E22" s="20"/>
      <c r="F22" s="20"/>
      <c r="G22" s="20"/>
      <c r="H22" s="20"/>
      <c r="I22">
        <v>-90541</v>
      </c>
    </row>
    <row r="23" spans="1:9" x14ac:dyDescent="0.25">
      <c r="A23" s="6" t="s">
        <v>53</v>
      </c>
      <c r="B23" s="20">
        <v>0</v>
      </c>
      <c r="C23" s="20">
        <v>0</v>
      </c>
      <c r="D23" s="20">
        <v>9300000</v>
      </c>
      <c r="E23" s="20">
        <v>51390327</v>
      </c>
      <c r="F23" s="20">
        <v>1920000</v>
      </c>
      <c r="G23" s="20">
        <v>887374</v>
      </c>
      <c r="H23" s="20">
        <v>0</v>
      </c>
    </row>
    <row r="24" spans="1:9" x14ac:dyDescent="0.25">
      <c r="A24" t="s">
        <v>36</v>
      </c>
      <c r="B24" s="20">
        <v>0</v>
      </c>
      <c r="C24" s="20">
        <v>6584153</v>
      </c>
      <c r="D24" s="20">
        <v>0</v>
      </c>
      <c r="E24" s="20">
        <v>0</v>
      </c>
      <c r="F24" s="20">
        <v>0</v>
      </c>
      <c r="G24" s="20">
        <v>0</v>
      </c>
      <c r="H24" s="20">
        <v>10189400</v>
      </c>
    </row>
    <row r="25" spans="1:9" x14ac:dyDescent="0.25">
      <c r="A25" s="3"/>
      <c r="B25" s="21">
        <f t="shared" ref="B25:I25" si="1">SUM(B16:B24)</f>
        <v>-321718160</v>
      </c>
      <c r="C25" s="21">
        <f t="shared" si="1"/>
        <v>-320767445</v>
      </c>
      <c r="D25" s="21">
        <f t="shared" si="1"/>
        <v>-935914477</v>
      </c>
      <c r="E25" s="21">
        <f t="shared" si="1"/>
        <v>-1142666651</v>
      </c>
      <c r="F25" s="21">
        <f t="shared" si="1"/>
        <v>-322285050</v>
      </c>
      <c r="G25" s="21">
        <f t="shared" si="1"/>
        <v>-272569133</v>
      </c>
      <c r="H25" s="21">
        <f t="shared" si="1"/>
        <v>-554109410</v>
      </c>
      <c r="I25" s="21">
        <f t="shared" si="1"/>
        <v>-510033141</v>
      </c>
    </row>
    <row r="26" spans="1:9" x14ac:dyDescent="0.25">
      <c r="B26" s="20"/>
      <c r="C26" s="20"/>
      <c r="D26" s="20"/>
      <c r="E26" s="20"/>
      <c r="F26" s="20"/>
      <c r="G26" s="20"/>
      <c r="H26" s="20"/>
    </row>
    <row r="27" spans="1:9" x14ac:dyDescent="0.25">
      <c r="A27" s="37" t="s">
        <v>93</v>
      </c>
      <c r="B27" s="20"/>
      <c r="C27" s="20"/>
      <c r="D27" s="20"/>
      <c r="E27" s="20"/>
      <c r="F27" s="20"/>
      <c r="G27" s="20"/>
      <c r="H27" s="20"/>
    </row>
    <row r="28" spans="1:9" x14ac:dyDescent="0.25">
      <c r="A28" s="6" t="s">
        <v>54</v>
      </c>
      <c r="B28" s="20">
        <v>0</v>
      </c>
      <c r="C28" s="20">
        <v>0</v>
      </c>
      <c r="D28" s="20">
        <v>40462604</v>
      </c>
      <c r="E28" s="20">
        <v>0</v>
      </c>
      <c r="F28" s="20">
        <v>0</v>
      </c>
      <c r="G28" s="20">
        <v>0</v>
      </c>
      <c r="H28" s="20">
        <v>0</v>
      </c>
    </row>
    <row r="29" spans="1:9" x14ac:dyDescent="0.25">
      <c r="A29" s="6" t="s">
        <v>62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109370089</v>
      </c>
      <c r="H29" s="20">
        <v>-214609354</v>
      </c>
      <c r="I29" s="20">
        <v>-188565932</v>
      </c>
    </row>
    <row r="30" spans="1:9" x14ac:dyDescent="0.25">
      <c r="A30" s="6" t="s">
        <v>51</v>
      </c>
      <c r="B30" s="20">
        <v>0</v>
      </c>
      <c r="C30" s="20">
        <v>94977606</v>
      </c>
      <c r="D30" s="20">
        <v>85464720</v>
      </c>
      <c r="E30" s="20">
        <v>2082227304</v>
      </c>
      <c r="F30" s="20">
        <v>24547</v>
      </c>
      <c r="G30" s="20">
        <v>0</v>
      </c>
      <c r="H30" s="20">
        <v>0</v>
      </c>
    </row>
    <row r="31" spans="1:9" x14ac:dyDescent="0.25">
      <c r="A31" s="6" t="s">
        <v>57</v>
      </c>
      <c r="B31" s="20">
        <v>0</v>
      </c>
      <c r="C31" s="20">
        <v>0</v>
      </c>
      <c r="D31" s="20">
        <v>0</v>
      </c>
      <c r="E31" s="20">
        <v>-154836999</v>
      </c>
      <c r="F31" s="20">
        <v>-670032</v>
      </c>
      <c r="G31" s="20">
        <v>-56500133</v>
      </c>
      <c r="H31" s="20">
        <v>-223283</v>
      </c>
      <c r="I31" s="20">
        <v>611152826</v>
      </c>
    </row>
    <row r="32" spans="1:9" x14ac:dyDescent="0.25">
      <c r="A32" s="6" t="s">
        <v>68</v>
      </c>
      <c r="B32" s="20"/>
      <c r="C32" s="20"/>
      <c r="D32" s="20"/>
      <c r="E32" s="20"/>
      <c r="F32" s="20"/>
      <c r="G32" s="20"/>
      <c r="H32" s="20">
        <v>796622729</v>
      </c>
      <c r="I32">
        <v>109162439</v>
      </c>
    </row>
    <row r="33" spans="1:9" x14ac:dyDescent="0.25">
      <c r="A33" s="6" t="s">
        <v>37</v>
      </c>
      <c r="B33" s="20">
        <v>148439365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/>
    </row>
    <row r="34" spans="1:9" x14ac:dyDescent="0.25">
      <c r="A34" s="6" t="s">
        <v>38</v>
      </c>
      <c r="B34" s="20">
        <v>-1994750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/>
    </row>
    <row r="35" spans="1:9" x14ac:dyDescent="0.25">
      <c r="A35" s="6" t="s">
        <v>61</v>
      </c>
      <c r="B35" s="20">
        <v>0</v>
      </c>
      <c r="C35" s="20">
        <v>0</v>
      </c>
      <c r="D35" s="20">
        <v>0</v>
      </c>
      <c r="E35" s="20">
        <v>0</v>
      </c>
      <c r="F35" s="20">
        <v>-431052362</v>
      </c>
      <c r="G35" s="20">
        <v>-132741428</v>
      </c>
      <c r="H35" s="20"/>
    </row>
    <row r="36" spans="1:9" x14ac:dyDescent="0.25">
      <c r="A36" s="6" t="s">
        <v>60</v>
      </c>
      <c r="B36" s="20">
        <v>0</v>
      </c>
      <c r="C36" s="20">
        <v>0</v>
      </c>
      <c r="D36" s="20">
        <v>0</v>
      </c>
      <c r="E36" s="20">
        <v>0</v>
      </c>
      <c r="F36" s="20">
        <v>343524660</v>
      </c>
      <c r="G36" s="20">
        <v>0</v>
      </c>
      <c r="H36" s="20"/>
    </row>
    <row r="37" spans="1:9" x14ac:dyDescent="0.25">
      <c r="A37" s="6" t="s">
        <v>39</v>
      </c>
      <c r="B37" s="20">
        <v>135805195</v>
      </c>
      <c r="C37" s="20">
        <v>116760865</v>
      </c>
      <c r="D37" s="20">
        <v>714011840</v>
      </c>
      <c r="E37" s="20">
        <v>0</v>
      </c>
      <c r="F37" s="20">
        <v>0</v>
      </c>
      <c r="G37" s="20">
        <v>0</v>
      </c>
      <c r="H37" s="20"/>
    </row>
    <row r="38" spans="1:9" x14ac:dyDescent="0.25">
      <c r="A38" s="6" t="s">
        <v>40</v>
      </c>
      <c r="B38" s="20">
        <v>0</v>
      </c>
      <c r="C38" s="20">
        <v>6867144</v>
      </c>
      <c r="D38" s="20">
        <v>48528876</v>
      </c>
      <c r="E38" s="20">
        <v>0</v>
      </c>
      <c r="F38" s="20">
        <v>171762330</v>
      </c>
      <c r="G38" s="20">
        <v>0</v>
      </c>
      <c r="H38" s="20">
        <v>-6029</v>
      </c>
    </row>
    <row r="39" spans="1:9" x14ac:dyDescent="0.25">
      <c r="A39" s="6" t="s">
        <v>41</v>
      </c>
      <c r="B39" s="20">
        <v>-114990893</v>
      </c>
      <c r="C39" s="20">
        <v>-100134940</v>
      </c>
      <c r="D39" s="20">
        <v>-190635908</v>
      </c>
      <c r="E39" s="20">
        <v>-60845162</v>
      </c>
      <c r="F39" s="20">
        <v>112845292</v>
      </c>
      <c r="G39" s="20">
        <v>-34296752</v>
      </c>
      <c r="H39" s="20">
        <v>-361880495</v>
      </c>
      <c r="I39" s="20">
        <v>-286806450</v>
      </c>
    </row>
    <row r="40" spans="1:9" x14ac:dyDescent="0.25">
      <c r="A40" s="3"/>
      <c r="B40" s="22">
        <f t="shared" ref="B40:G40" si="2">SUM(B28:B39)</f>
        <v>167258917</v>
      </c>
      <c r="C40" s="22">
        <f t="shared" si="2"/>
        <v>118470675</v>
      </c>
      <c r="D40" s="22">
        <f t="shared" si="2"/>
        <v>697832132</v>
      </c>
      <c r="E40" s="22">
        <f t="shared" si="2"/>
        <v>1866545143</v>
      </c>
      <c r="F40" s="22">
        <f t="shared" si="2"/>
        <v>196434435</v>
      </c>
      <c r="G40" s="22">
        <f t="shared" si="2"/>
        <v>-114168224</v>
      </c>
      <c r="H40" s="22">
        <f>SUM(H28:H39)+1</f>
        <v>219903569</v>
      </c>
      <c r="I40" s="22">
        <f>SUM(I28:I39)</f>
        <v>244942883</v>
      </c>
    </row>
    <row r="41" spans="1:9" x14ac:dyDescent="0.25">
      <c r="B41" s="20"/>
      <c r="C41" s="20"/>
      <c r="D41" s="20"/>
      <c r="E41" s="20"/>
      <c r="F41" s="20"/>
      <c r="G41" s="20"/>
      <c r="H41" s="20"/>
    </row>
    <row r="42" spans="1:9" x14ac:dyDescent="0.25">
      <c r="A42" s="3" t="s">
        <v>94</v>
      </c>
      <c r="B42" s="23">
        <f t="shared" ref="B42:I42" si="3">SUM(B13,B25,B40)</f>
        <v>-27696711</v>
      </c>
      <c r="C42" s="23">
        <f t="shared" si="3"/>
        <v>11276058</v>
      </c>
      <c r="D42" s="23">
        <f t="shared" si="3"/>
        <v>73918546</v>
      </c>
      <c r="E42" s="23">
        <f t="shared" si="3"/>
        <v>960729126</v>
      </c>
      <c r="F42" s="23">
        <f t="shared" si="3"/>
        <v>-24474089</v>
      </c>
      <c r="G42" s="23">
        <f t="shared" si="3"/>
        <v>-106438007</v>
      </c>
      <c r="H42" s="23">
        <f t="shared" si="3"/>
        <v>-95877806</v>
      </c>
      <c r="I42" s="23">
        <f t="shared" si="3"/>
        <v>10414974</v>
      </c>
    </row>
    <row r="43" spans="1:9" x14ac:dyDescent="0.25">
      <c r="A43" s="38" t="s">
        <v>95</v>
      </c>
      <c r="B43" s="20">
        <v>42029524</v>
      </c>
      <c r="C43" s="20">
        <v>11192356</v>
      </c>
      <c r="D43" s="20">
        <v>22468414</v>
      </c>
      <c r="E43" s="20">
        <v>-1038774438</v>
      </c>
      <c r="F43" s="20">
        <v>241851539</v>
      </c>
      <c r="G43" s="20">
        <v>217377450</v>
      </c>
      <c r="H43" s="20">
        <v>110496570</v>
      </c>
      <c r="I43">
        <f>14615856-525436</f>
        <v>14090420</v>
      </c>
    </row>
    <row r="44" spans="1:9" x14ac:dyDescent="0.25">
      <c r="A44" s="37" t="s">
        <v>96</v>
      </c>
      <c r="B44" s="23">
        <f>SUM(B42:B43)</f>
        <v>14332813</v>
      </c>
      <c r="C44" s="23">
        <f t="shared" ref="C44:I44" si="4">SUM(C42:C43)</f>
        <v>22468414</v>
      </c>
      <c r="D44" s="23">
        <f t="shared" si="4"/>
        <v>96386960</v>
      </c>
      <c r="E44" s="23">
        <f t="shared" si="4"/>
        <v>-78045312</v>
      </c>
      <c r="F44" s="23">
        <f t="shared" si="4"/>
        <v>217377450</v>
      </c>
      <c r="G44" s="23">
        <f t="shared" si="4"/>
        <v>110939443</v>
      </c>
      <c r="H44" s="23">
        <f t="shared" si="4"/>
        <v>14618764</v>
      </c>
      <c r="I44" s="23">
        <f t="shared" si="4"/>
        <v>24505394</v>
      </c>
    </row>
    <row r="45" spans="1:9" x14ac:dyDescent="0.25">
      <c r="B45" s="23"/>
      <c r="C45" s="23"/>
      <c r="D45" s="23"/>
      <c r="E45" s="23"/>
      <c r="F45" s="23"/>
      <c r="G45" s="23"/>
      <c r="H45" s="23"/>
    </row>
    <row r="46" spans="1:9" ht="15.75" x14ac:dyDescent="0.25">
      <c r="A46" s="4"/>
      <c r="B46" s="24"/>
      <c r="C46" s="24"/>
      <c r="D46" s="24"/>
      <c r="E46" s="24"/>
      <c r="F46" s="24"/>
      <c r="G46" s="24"/>
      <c r="H46" s="24"/>
    </row>
    <row r="48" spans="1:9" x14ac:dyDescent="0.25">
      <c r="A48" s="37" t="s">
        <v>97</v>
      </c>
      <c r="B48" s="11">
        <f>B13/('1'!B42/10)</f>
        <v>0.95345337509810946</v>
      </c>
      <c r="C48" s="11">
        <f>C13/('1'!C42/10)</f>
        <v>1.3055916778530252</v>
      </c>
      <c r="D48" s="11">
        <f>D13/('1'!D42/10)</f>
        <v>1.9072920960354038</v>
      </c>
      <c r="E48" s="11">
        <f>E13/('1'!E42/10)</f>
        <v>1.3789439977904352</v>
      </c>
      <c r="F48" s="11">
        <f>F13/('1'!F42/10)</f>
        <v>0.45401074308274159</v>
      </c>
      <c r="G48" s="11">
        <f>G13/('1'!G42/10)</f>
        <v>1.2553095001411811</v>
      </c>
      <c r="H48" s="11">
        <f>H13/('1'!H42/10)</f>
        <v>1.0673426338144556</v>
      </c>
      <c r="I48" s="11">
        <f>I13/('1'!I42/10)</f>
        <v>1.2338392331919434</v>
      </c>
    </row>
    <row r="49" spans="1:9" x14ac:dyDescent="0.25">
      <c r="A49" s="37" t="s">
        <v>98</v>
      </c>
      <c r="B49" s="1">
        <f>'1'!B55</f>
        <v>132950950</v>
      </c>
      <c r="C49" s="1">
        <f>'1'!C55</f>
        <v>163583172</v>
      </c>
      <c r="D49" s="1">
        <f>'1'!D55</f>
        <v>163583172</v>
      </c>
      <c r="E49" s="1">
        <f>'1'!E55</f>
        <v>171762330</v>
      </c>
      <c r="F49" s="1">
        <f>'1'!F55</f>
        <v>223291029</v>
      </c>
      <c r="G49" s="1">
        <f>'1'!G55</f>
        <v>223291029</v>
      </c>
      <c r="H49" s="1">
        <f>'1'!H55</f>
        <v>223291029</v>
      </c>
      <c r="I49" s="1">
        <f>'1'!I55</f>
        <v>223291029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7" width="9.5703125" bestFit="1" customWidth="1"/>
  </cols>
  <sheetData>
    <row r="1" spans="1:7" ht="15.75" x14ac:dyDescent="0.25">
      <c r="A1" s="4" t="s">
        <v>23</v>
      </c>
    </row>
    <row r="2" spans="1:7" x14ac:dyDescent="0.25">
      <c r="A2" s="3" t="s">
        <v>103</v>
      </c>
    </row>
    <row r="3" spans="1:7" ht="15.75" x14ac:dyDescent="0.25">
      <c r="A3" s="4" t="s">
        <v>70</v>
      </c>
    </row>
    <row r="4" spans="1:7" x14ac:dyDescent="0.25">
      <c r="A4" s="3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</row>
    <row r="5" spans="1:7" x14ac:dyDescent="0.25">
      <c r="A5" s="6" t="s">
        <v>99</v>
      </c>
      <c r="B5" s="29">
        <f>'2'!B28/'1'!B21</f>
        <v>2.7033163241494778E-2</v>
      </c>
      <c r="C5" s="29">
        <f>'2'!C28/'1'!C21</f>
        <v>2.4200809905558399E-2</v>
      </c>
      <c r="D5" s="29">
        <f>'2'!D28/'1'!D21</f>
        <v>1.4433058894210166E-2</v>
      </c>
      <c r="E5" s="29">
        <f>'2'!E28/'1'!E21</f>
        <v>1.7301992853471459E-2</v>
      </c>
      <c r="F5" s="29">
        <f>'2'!F28/'1'!F21</f>
        <v>1.0854970111859194E-2</v>
      </c>
      <c r="G5" s="29">
        <f>'2'!G28/'1'!G21</f>
        <v>1.6501700899101503E-2</v>
      </c>
    </row>
    <row r="6" spans="1:7" x14ac:dyDescent="0.25">
      <c r="A6" s="6" t="s">
        <v>100</v>
      </c>
      <c r="B6" s="29">
        <f>'2'!B28/('1'!B41-'1'!B49)</f>
        <v>3.1621794940941639E-2</v>
      </c>
      <c r="C6" s="29">
        <f>'2'!C28/('1'!C41-'1'!C49)</f>
        <v>3.103063079877727E-2</v>
      </c>
      <c r="D6" s="29">
        <f>'2'!D28/('1'!D41-'1'!D49)</f>
        <v>1.9448996566535277E-2</v>
      </c>
      <c r="E6" s="29">
        <f>'2'!E28/('1'!E41-'1'!E49)</f>
        <v>3.0980313523575422E-2</v>
      </c>
      <c r="F6" s="29">
        <f>'2'!F28/('1'!F41-'1'!F49)</f>
        <v>1.7873925290986036E-2</v>
      </c>
      <c r="G6" s="29">
        <f>'2'!G28/('1'!G41-'1'!G49)</f>
        <v>2.6924428556861731E-2</v>
      </c>
    </row>
    <row r="7" spans="1:7" x14ac:dyDescent="0.25">
      <c r="A7" s="6" t="s">
        <v>64</v>
      </c>
      <c r="B7" s="30">
        <f>'1'!B26/('1'!B41-'1'!B49)</f>
        <v>0</v>
      </c>
      <c r="C7" s="30">
        <f>'1'!C26/('1'!C41-'1'!C49)</f>
        <v>2.054966823239995E-2</v>
      </c>
      <c r="D7" s="30">
        <f>'1'!D26/('1'!D41-'1'!D49)</f>
        <v>3.193498273292552E-2</v>
      </c>
      <c r="E7" s="30">
        <f>'1'!E26/('1'!E41-'1'!E49)</f>
        <v>0.47954707695410875</v>
      </c>
      <c r="F7" s="30">
        <f>'1'!F26/('1'!F41-'1'!F49)</f>
        <v>0.34804593982618914</v>
      </c>
      <c r="G7" s="30">
        <f>'1'!G26/('1'!G41-'1'!G49)</f>
        <v>0.34261906273254183</v>
      </c>
    </row>
    <row r="8" spans="1:7" x14ac:dyDescent="0.25">
      <c r="A8" s="6" t="s">
        <v>65</v>
      </c>
      <c r="B8" s="19">
        <f>'1'!B13/'1'!B30</f>
        <v>0.63140595999709193</v>
      </c>
      <c r="C8" s="19">
        <f>'1'!C13/'1'!C30</f>
        <v>0.47379807873991941</v>
      </c>
      <c r="D8" s="19">
        <f>'1'!D13/'1'!D30</f>
        <v>0.29858504754924942</v>
      </c>
      <c r="E8" s="19">
        <f>'1'!E13/'1'!E30</f>
        <v>0.42069887998203698</v>
      </c>
      <c r="F8" s="19">
        <f>'1'!F13/'1'!F30</f>
        <v>0.4393667986449114</v>
      </c>
      <c r="G8" s="19">
        <f>'1'!G13/'1'!G30</f>
        <v>0.39464670367206112</v>
      </c>
    </row>
    <row r="9" spans="1:7" x14ac:dyDescent="0.25">
      <c r="A9" s="6" t="s">
        <v>101</v>
      </c>
      <c r="B9" s="29">
        <f>'2'!B28/'2'!B6</f>
        <v>0.27141603693593092</v>
      </c>
      <c r="C9" s="29">
        <f>'2'!C28/'2'!C6</f>
        <v>0.17413559858311456</v>
      </c>
      <c r="D9" s="29">
        <f>'2'!D28/'2'!D6</f>
        <v>0.15258297313145561</v>
      </c>
      <c r="E9" s="29">
        <f>'2'!E28/'2'!E6</f>
        <v>0.14667792684849829</v>
      </c>
      <c r="F9" s="29">
        <f>'2'!F28/'2'!F6</f>
        <v>0.1730156958474513</v>
      </c>
      <c r="G9" s="29">
        <f>'2'!G28/'2'!G6</f>
        <v>0.11473135168860774</v>
      </c>
    </row>
    <row r="10" spans="1:7" x14ac:dyDescent="0.25">
      <c r="A10" t="s">
        <v>66</v>
      </c>
      <c r="B10" s="29">
        <f>'2'!B12/'2'!B6</f>
        <v>0.19216180850626155</v>
      </c>
      <c r="C10" s="29">
        <f>'2'!C12/'2'!C6</f>
        <v>0.25723520321780313</v>
      </c>
      <c r="D10" s="29">
        <f>'2'!D12/'2'!D6</f>
        <v>0.23680395609895305</v>
      </c>
      <c r="E10" s="29">
        <f>'2'!E12/'2'!E6</f>
        <v>0.2363336246052786</v>
      </c>
      <c r="F10" s="29">
        <f>'2'!F12/'2'!F6</f>
        <v>0.269421934361395</v>
      </c>
      <c r="G10" s="29">
        <f>'2'!G12/'2'!G6</f>
        <v>0.35368469540146602</v>
      </c>
    </row>
    <row r="11" spans="1:7" x14ac:dyDescent="0.25">
      <c r="A11" s="6" t="s">
        <v>102</v>
      </c>
      <c r="B11" s="29">
        <f>'2'!B28/('1'!B41-'1'!B49+'1'!B26)</f>
        <v>3.1621794940941639E-2</v>
      </c>
      <c r="C11" s="29">
        <f>'2'!C28/('1'!C41-'1'!C49+'1'!C26)</f>
        <v>3.0405801662277316E-2</v>
      </c>
      <c r="D11" s="29">
        <f>'2'!D28/('1'!D41-'1'!D49+'1'!D26)</f>
        <v>1.8847114296898355E-2</v>
      </c>
      <c r="E11" s="29">
        <f>'2'!E28/('1'!E41-'1'!E49+'1'!E26)</f>
        <v>2.0939052231682617E-2</v>
      </c>
      <c r="F11" s="29">
        <f>'2'!F28/('1'!F41-'1'!F49+'1'!F26)</f>
        <v>1.3259136623556479E-2</v>
      </c>
      <c r="G11" s="29">
        <f>'2'!G28/('1'!G41-'1'!G49+'1'!G26)</f>
        <v>2.0053661760219808E-2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2020-04-12T16:04:12Z</dcterms:modified>
</cp:coreProperties>
</file>