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Fuel &amp; Power\A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0" i="3" l="1"/>
  <c r="H51" i="3"/>
  <c r="H48" i="3"/>
  <c r="H45" i="3"/>
  <c r="H43" i="3"/>
  <c r="H32" i="3"/>
  <c r="H24" i="3"/>
  <c r="H10" i="3"/>
  <c r="B27" i="2"/>
  <c r="D27" i="2"/>
  <c r="E27" i="2"/>
  <c r="F27" i="2"/>
  <c r="G27" i="2"/>
  <c r="H27" i="2"/>
  <c r="H29" i="2" s="1"/>
  <c r="H30" i="2"/>
  <c r="H21" i="2"/>
  <c r="H18" i="2"/>
  <c r="H14" i="2"/>
  <c r="H8" i="2"/>
  <c r="H36" i="1"/>
  <c r="H68" i="1"/>
  <c r="H69" i="1"/>
  <c r="H63" i="1"/>
  <c r="H49" i="1"/>
  <c r="H50" i="1" s="1"/>
  <c r="H66" i="1" s="1"/>
  <c r="H51" i="1"/>
  <c r="H15" i="1"/>
  <c r="H25" i="1"/>
  <c r="H26" i="1"/>
  <c r="B51" i="3"/>
  <c r="B43" i="3"/>
  <c r="B24" i="3"/>
  <c r="B10" i="3"/>
  <c r="B50" i="3" s="1"/>
  <c r="B30" i="2"/>
  <c r="B29" i="2"/>
  <c r="B14" i="2"/>
  <c r="B18" i="2" s="1"/>
  <c r="B21" i="2" s="1"/>
  <c r="B8" i="2"/>
  <c r="B69" i="1"/>
  <c r="B63" i="1"/>
  <c r="B68" i="1" s="1"/>
  <c r="B51" i="1"/>
  <c r="B49" i="1"/>
  <c r="B50" i="1" s="1"/>
  <c r="B36" i="1"/>
  <c r="B25" i="1"/>
  <c r="B26" i="1"/>
  <c r="B15" i="1"/>
  <c r="B45" i="3" l="1"/>
  <c r="B48" i="3" s="1"/>
  <c r="B66" i="1"/>
  <c r="D51" i="1"/>
  <c r="E51" i="1"/>
  <c r="F51" i="1"/>
  <c r="G51" i="1"/>
  <c r="C51" i="1"/>
  <c r="E24" i="3" l="1"/>
  <c r="E10" i="3"/>
  <c r="E30" i="2"/>
  <c r="E36" i="1"/>
  <c r="E25" i="1"/>
  <c r="C43" i="3" l="1"/>
  <c r="C24" i="3"/>
  <c r="C10" i="3"/>
  <c r="C49" i="1"/>
  <c r="C50" i="1" s="1"/>
  <c r="C36" i="1"/>
  <c r="C25" i="1"/>
  <c r="C51" i="3"/>
  <c r="D51" i="3"/>
  <c r="E51" i="3"/>
  <c r="F51" i="3"/>
  <c r="D43" i="3"/>
  <c r="E43" i="3"/>
  <c r="F43" i="3"/>
  <c r="D45" i="3"/>
  <c r="D24" i="3"/>
  <c r="D10" i="3"/>
  <c r="C30" i="2"/>
  <c r="F30" i="2"/>
  <c r="G30" i="2"/>
  <c r="D30" i="2"/>
  <c r="D49" i="1"/>
  <c r="E49" i="1"/>
  <c r="F49" i="1"/>
  <c r="D36" i="1"/>
  <c r="D25" i="1"/>
  <c r="F24" i="3"/>
  <c r="G24" i="3"/>
  <c r="F10" i="3"/>
  <c r="F45" i="3" l="1"/>
  <c r="F36" i="1"/>
  <c r="G51" i="3"/>
  <c r="G43" i="3"/>
  <c r="G45" i="3"/>
  <c r="G48" i="3" s="1"/>
  <c r="G10" i="3"/>
  <c r="G36" i="1"/>
  <c r="D69" i="1" l="1"/>
  <c r="E69" i="1"/>
  <c r="F69" i="1"/>
  <c r="G69" i="1"/>
  <c r="C69" i="1"/>
  <c r="D8" i="2" l="1"/>
  <c r="D14" i="2" s="1"/>
  <c r="D18" i="2" s="1"/>
  <c r="E8" i="2"/>
  <c r="E14" i="2" s="1"/>
  <c r="F8" i="2"/>
  <c r="F14" i="2" s="1"/>
  <c r="F18" i="2" s="1"/>
  <c r="G8" i="2"/>
  <c r="G14" i="2" s="1"/>
  <c r="G18" i="2" s="1"/>
  <c r="C8" i="2"/>
  <c r="C14" i="2" s="1"/>
  <c r="C18" i="2" s="1"/>
  <c r="G25" i="1"/>
  <c r="F25" i="1"/>
  <c r="D15" i="1"/>
  <c r="D26" i="1" s="1"/>
  <c r="E45" i="3" l="1"/>
  <c r="D50" i="3"/>
  <c r="D48" i="3" l="1"/>
  <c r="F50" i="3"/>
  <c r="F48" i="3"/>
  <c r="G50" i="3"/>
  <c r="C50" i="3"/>
  <c r="C45" i="3"/>
  <c r="C48" i="3" s="1"/>
  <c r="E50" i="3"/>
  <c r="E48" i="3"/>
  <c r="E18" i="2"/>
  <c r="E21" i="2" s="1"/>
  <c r="D21" i="2"/>
  <c r="F21" i="2"/>
  <c r="G49" i="1"/>
  <c r="G63" i="1"/>
  <c r="F63" i="1"/>
  <c r="F68" i="1" s="1"/>
  <c r="E63" i="1"/>
  <c r="E15" i="1"/>
  <c r="E26" i="1" s="1"/>
  <c r="F15" i="1"/>
  <c r="F26" i="1" s="1"/>
  <c r="G15" i="1"/>
  <c r="D63" i="1"/>
  <c r="D68" i="1" s="1"/>
  <c r="E68" i="1" l="1"/>
  <c r="G68" i="1"/>
  <c r="D29" i="2"/>
  <c r="F29" i="2"/>
  <c r="E29" i="2"/>
  <c r="D50" i="1"/>
  <c r="D66" i="1" s="1"/>
  <c r="G50" i="1"/>
  <c r="G66" i="1" s="1"/>
  <c r="G21" i="2"/>
  <c r="E50" i="1"/>
  <c r="E66" i="1" s="1"/>
  <c r="F50" i="1"/>
  <c r="F66" i="1" s="1"/>
  <c r="C63" i="1"/>
  <c r="C68" i="1" s="1"/>
  <c r="C15" i="1"/>
  <c r="C26" i="1" s="1"/>
  <c r="G29" i="2" l="1"/>
  <c r="C66" i="1"/>
  <c r="G26" i="1" l="1"/>
  <c r="C21" i="2" l="1"/>
  <c r="C27" i="2" s="1"/>
  <c r="C29" i="2" s="1"/>
</calcChain>
</file>

<file path=xl/sharedStrings.xml><?xml version="1.0" encoding="utf-8"?>
<sst xmlns="http://schemas.openxmlformats.org/spreadsheetml/2006/main" count="117" uniqueCount="113">
  <si>
    <t>Share Capital</t>
  </si>
  <si>
    <t>Retained Earnings</t>
  </si>
  <si>
    <t>Gross Profit</t>
  </si>
  <si>
    <t>Inventories</t>
  </si>
  <si>
    <t>Non Current Liabilities</t>
  </si>
  <si>
    <t>Provision for Taxation</t>
  </si>
  <si>
    <t>Share Premium</t>
  </si>
  <si>
    <t>Administrative, Financial and other Expenses</t>
  </si>
  <si>
    <t>Contribution to WPP &amp; Wefare Fund</t>
  </si>
  <si>
    <t>Collections from Turnover and others</t>
  </si>
  <si>
    <t>Payment for cost and expenses</t>
  </si>
  <si>
    <t>Assets</t>
  </si>
  <si>
    <t>Non Current Assets</t>
  </si>
  <si>
    <t>Current Assets</t>
  </si>
  <si>
    <t>Liabilities and Capital</t>
  </si>
  <si>
    <t>Liabilities</t>
  </si>
  <si>
    <t>Current Liabilities</t>
  </si>
  <si>
    <t>Shareholders’ Equity</t>
  </si>
  <si>
    <t>Net assets value per share</t>
  </si>
  <si>
    <t>Shares to calculate NAVPS</t>
  </si>
  <si>
    <t>Net Revenues</t>
  </si>
  <si>
    <t>Cost of goods sold</t>
  </si>
  <si>
    <t>Operating Income/(Expenses)</t>
  </si>
  <si>
    <t>Operating Profit</t>
  </si>
  <si>
    <t>Non-Operating Income/(Expenses)</t>
  </si>
  <si>
    <t>Profit Before Taxation</t>
  </si>
  <si>
    <t>Profit Before contribution to WPPF</t>
  </si>
  <si>
    <t>Net Profit</t>
  </si>
  <si>
    <t>Earnings per share (par value Taka 10)</t>
  </si>
  <si>
    <t>Shares to Calculate EPS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</si>
  <si>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</si>
  <si>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</si>
  <si>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</si>
  <si>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</si>
  <si>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</si>
  <si>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</si>
  <si>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</si>
  <si>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</si>
  <si>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As at year end</t>
  </si>
  <si>
    <t>Balance Sheet</t>
  </si>
  <si>
    <t>Income Statement</t>
  </si>
  <si>
    <t>Cash Flow Statement</t>
  </si>
  <si>
    <t>Summit Power Limited</t>
  </si>
  <si>
    <t>Property ,plant &amp; equipment</t>
  </si>
  <si>
    <t>Intangible assets</t>
  </si>
  <si>
    <t>Investment in associates</t>
  </si>
  <si>
    <t>Trade receivables</t>
  </si>
  <si>
    <t>Other receivables</t>
  </si>
  <si>
    <t>Intercompany receivables</t>
  </si>
  <si>
    <t>Advances,deposit &amp; prepayments</t>
  </si>
  <si>
    <t>Cash &amp; cash equivalents</t>
  </si>
  <si>
    <t>Revaluation reserve</t>
  </si>
  <si>
    <t>Fair value reserve</t>
  </si>
  <si>
    <t>Share to be issued on amalgamation</t>
  </si>
  <si>
    <t>Capital reserve</t>
  </si>
  <si>
    <t>Currency translation reserve</t>
  </si>
  <si>
    <t>Uncliamed dividends</t>
  </si>
  <si>
    <t>Redeemable preference shares-current</t>
  </si>
  <si>
    <t>Trade payable</t>
  </si>
  <si>
    <t>Other payable &amp; accurals</t>
  </si>
  <si>
    <t xml:space="preserve"> Intercompany payables</t>
  </si>
  <si>
    <t xml:space="preserve">Redeemable preference share-not current </t>
  </si>
  <si>
    <t>Loans &amp; borrowing -non current</t>
  </si>
  <si>
    <t>Deferred liabiliites</t>
  </si>
  <si>
    <t>Non Controlling interests</t>
  </si>
  <si>
    <t>Other income,net</t>
  </si>
  <si>
    <t>Finance income/(expense),net</t>
  </si>
  <si>
    <t>Share of profit of equity accounted investees</t>
  </si>
  <si>
    <t>Receipts from other sources</t>
  </si>
  <si>
    <t>Income tax paid</t>
  </si>
  <si>
    <t>Interest received</t>
  </si>
  <si>
    <t>Acquisition of property ,plant &amp; equipment</t>
  </si>
  <si>
    <t>Acquisition of intangible assests</t>
  </si>
  <si>
    <t>Proceeds for disposal of property ,palnt &amp; equipment</t>
  </si>
  <si>
    <t xml:space="preserve">Acquisiiton of subsidiary </t>
  </si>
  <si>
    <t>Intercompany financing -payment on behalf</t>
  </si>
  <si>
    <t>Dividends received from AFS financial assests</t>
  </si>
  <si>
    <t>Dividends received from equity accounted investees</t>
  </si>
  <si>
    <t>Interest paid</t>
  </si>
  <si>
    <t>Proceeds from issue of share capital (NCI)</t>
  </si>
  <si>
    <t>Repayment of redeemable preference shares</t>
  </si>
  <si>
    <t>Repayment of loans and borrowings</t>
  </si>
  <si>
    <t>Proceeds from loans and borrowings</t>
  </si>
  <si>
    <t>Transaction cost</t>
  </si>
  <si>
    <t>Proceeds from/(repayment of ) intercompany financing</t>
  </si>
  <si>
    <t>Dividends paid</t>
  </si>
  <si>
    <t>Effects of currency translation</t>
  </si>
  <si>
    <t>Capital work in progress</t>
  </si>
  <si>
    <t>Laibility for deferred Lcs</t>
  </si>
  <si>
    <t>Project loan</t>
  </si>
  <si>
    <t>Investment in subsidiary</t>
  </si>
  <si>
    <t>Payment of capital work in progress</t>
  </si>
  <si>
    <t>Receipts /payment of project loan</t>
  </si>
  <si>
    <t>Payment of short term loan</t>
  </si>
  <si>
    <t>Share money deposit</t>
  </si>
  <si>
    <t>Share issuance cost</t>
  </si>
  <si>
    <t>Goodwill arising on consolidation</t>
  </si>
  <si>
    <t>Due from associates</t>
  </si>
  <si>
    <t>Short term loan</t>
  </si>
  <si>
    <t>Receipts of short termloan</t>
  </si>
  <si>
    <t>Payment of SIMCL</t>
  </si>
  <si>
    <t>Cash dividend to non controlling interest</t>
  </si>
  <si>
    <t>Loans &amp; borrowings -current</t>
  </si>
  <si>
    <t xml:space="preserve">6 months </t>
  </si>
  <si>
    <t xml:space="preserve"> 6 months</t>
  </si>
  <si>
    <t>Payment of short term project loan</t>
  </si>
  <si>
    <t>Payable to SIMCL non current portion</t>
  </si>
  <si>
    <t>Finance lease non current portion</t>
  </si>
  <si>
    <t>Payable to SIMCL current portion</t>
  </si>
  <si>
    <t>Deferred tax assets</t>
  </si>
  <si>
    <t xml:space="preserve"> Available for sale financial assets</t>
  </si>
  <si>
    <t>Hedging reserve</t>
  </si>
  <si>
    <t>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</si>
</sst>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Border="1"/>
    <xf numFmtId="3" fontId="1" fillId="0" borderId="0" xfId="0" applyNumberFormat="1" applyFont="1" applyBorder="1"/>
    <xf numFmtId="0" fontId="1" fillId="0" borderId="2" xfId="0" applyFont="1" applyBorder="1"/>
    <xf numFmtId="0" fontId="3" fillId="0" borderId="0" xfId="0" applyFont="1"/>
    <xf numFmtId="0" fontId="0" fillId="0" borderId="0" xfId="0" applyFill="1"/>
    <xf numFmtId="41" fontId="0" fillId="0" borderId="0" xfId="0" applyNumberFormat="1"/>
    <xf numFmtId="41" fontId="0" fillId="0" borderId="0" xfId="0" applyNumberFormat="1" applyFill="1"/>
    <xf numFmtId="41" fontId="1" fillId="0" borderId="0" xfId="0" applyNumberFormat="1" applyFont="1"/>
    <xf numFmtId="41" fontId="0" fillId="0" borderId="0" xfId="0" applyNumberFormat="1" applyFont="1"/>
    <xf numFmtId="41" fontId="0" fillId="0" borderId="0" xfId="0" applyNumberFormat="1" applyFont="1" applyFill="1"/>
    <xf numFmtId="41" fontId="1" fillId="0" borderId="2" xfId="0" applyNumberFormat="1" applyFont="1" applyBorder="1"/>
    <xf numFmtId="41" fontId="1" fillId="0" borderId="2" xfId="0" applyNumberFormat="1" applyFont="1" applyFill="1" applyBorder="1"/>
    <xf numFmtId="41" fontId="1" fillId="0" borderId="0" xfId="0" applyNumberFormat="1" applyFont="1" applyFill="1"/>
    <xf numFmtId="41" fontId="1" fillId="0" borderId="4" xfId="0" applyNumberFormat="1" applyFont="1" applyFill="1" applyBorder="1"/>
    <xf numFmtId="41" fontId="1" fillId="0" borderId="5" xfId="0" applyNumberFormat="1" applyFont="1" applyBorder="1"/>
    <xf numFmtId="41" fontId="1" fillId="0" borderId="5" xfId="0" applyNumberFormat="1" applyFont="1" applyFill="1" applyBorder="1"/>
    <xf numFmtId="41" fontId="0" fillId="0" borderId="1" xfId="0" applyNumberFormat="1" applyBorder="1"/>
    <xf numFmtId="41" fontId="0" fillId="0" borderId="1" xfId="0" applyNumberFormat="1" applyFill="1" applyBorder="1"/>
    <xf numFmtId="43" fontId="1" fillId="0" borderId="0" xfId="0" applyNumberFormat="1" applyFont="1"/>
    <xf numFmtId="43" fontId="0" fillId="0" borderId="0" xfId="0" applyNumberFormat="1"/>
    <xf numFmtId="41" fontId="1" fillId="0" borderId="0" xfId="0" applyNumberFormat="1" applyFont="1" applyBorder="1"/>
    <xf numFmtId="41" fontId="0" fillId="0" borderId="2" xfId="0" applyNumberFormat="1" applyFont="1" applyBorder="1"/>
    <xf numFmtId="41" fontId="0" fillId="0" borderId="0" xfId="0" applyNumberFormat="1" applyBorder="1"/>
    <xf numFmtId="41" fontId="0" fillId="0" borderId="0" xfId="0" applyNumberFormat="1" applyFont="1" applyBorder="1"/>
    <xf numFmtId="43" fontId="1" fillId="0" borderId="3" xfId="0" applyNumberFormat="1" applyFont="1" applyBorder="1"/>
    <xf numFmtId="41" fontId="0" fillId="0" borderId="1" xfId="0" applyNumberFormat="1" applyFont="1" applyBorder="1"/>
    <xf numFmtId="41" fontId="4" fillId="0" borderId="2" xfId="0" applyNumberFormat="1" applyFont="1" applyBorder="1"/>
    <xf numFmtId="0" fontId="2" fillId="0" borderId="0" xfId="0" applyFont="1" applyFill="1"/>
    <xf numFmtId="0" fontId="1" fillId="0" borderId="1" xfId="0" applyFont="1" applyBorder="1" applyAlignment="1">
      <alignment horizontal="left"/>
    </xf>
    <xf numFmtId="0" fontId="5" fillId="0" borderId="0" xfId="0" applyFont="1"/>
    <xf numFmtId="41" fontId="0" fillId="0" borderId="0" xfId="0" applyNumberFormat="1" applyFill="1" applyBorder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41" fontId="1" fillId="0" borderId="0" xfId="0" applyNumberFormat="1" applyFont="1" applyFill="1" applyBorder="1"/>
    <xf numFmtId="3" fontId="0" fillId="0" borderId="0" xfId="0" applyNumberFormat="1" applyFill="1"/>
    <xf numFmtId="43" fontId="1" fillId="0" borderId="3" xfId="0" applyNumberFormat="1" applyFont="1" applyFill="1" applyBorder="1"/>
    <xf numFmtId="41" fontId="1" fillId="0" borderId="1" xfId="0" applyNumberFormat="1" applyFont="1" applyFill="1" applyBorder="1"/>
    <xf numFmtId="0" fontId="1" fillId="0" borderId="0" xfId="0" applyFont="1" applyFill="1" applyBorder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73"/>
  <sheetViews>
    <sheetView workbookViewId="0">
      <pane xSplit="1" ySplit="4" topLeftCell="B59" activePane="bottomRight" state="frozen"/>
      <selection pane="topRight" activeCell="B1" sqref="B1"/>
      <selection pane="bottomLeft" activeCell="A6" sqref="A6"/>
      <selection pane="bottomRight" activeCell="J4" sqref="J4"/>
    </sheetView>
  </sheetViews>
  <sheetFormatPr defaultRowHeight="15" x14ac:dyDescent="0.25"/>
  <cols>
    <col min="1" max="1" width="38.5703125" customWidth="1"/>
    <col min="2" max="3" width="15.28515625" bestFit="1" customWidth="1"/>
    <col min="4" max="4" width="15.28515625" style="10" bestFit="1" customWidth="1"/>
    <col min="5" max="7" width="15.28515625" bestFit="1" customWidth="1"/>
    <col min="8" max="8" width="15.28515625" style="10" bestFit="1" customWidth="1"/>
    <col min="9" max="9" width="14.28515625" bestFit="1" customWidth="1"/>
  </cols>
  <sheetData>
    <row r="1" spans="1:25" ht="15.75" x14ac:dyDescent="0.25">
      <c r="A1" s="3" t="s">
        <v>42</v>
      </c>
    </row>
    <row r="2" spans="1:25" ht="15.75" x14ac:dyDescent="0.25">
      <c r="A2" s="3" t="s">
        <v>39</v>
      </c>
    </row>
    <row r="3" spans="1:25" ht="15.75" x14ac:dyDescent="0.25">
      <c r="A3" s="3" t="s">
        <v>38</v>
      </c>
    </row>
    <row r="4" spans="1:25" ht="15.75" x14ac:dyDescent="0.25">
      <c r="B4" s="3">
        <v>2013</v>
      </c>
      <c r="C4" s="3">
        <v>2014</v>
      </c>
      <c r="D4" s="3">
        <v>2015</v>
      </c>
      <c r="E4" s="3">
        <v>2016</v>
      </c>
      <c r="F4" s="3">
        <v>2017</v>
      </c>
      <c r="G4" s="3">
        <v>2018</v>
      </c>
      <c r="H4" s="3">
        <v>2019</v>
      </c>
      <c r="I4" s="3"/>
    </row>
    <row r="5" spans="1:25" x14ac:dyDescent="0.25">
      <c r="A5" s="34" t="s">
        <v>11</v>
      </c>
      <c r="B5" s="11"/>
      <c r="C5" s="11"/>
      <c r="D5" s="12"/>
      <c r="E5" s="11"/>
      <c r="F5" s="11"/>
      <c r="G5" s="11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25">
      <c r="A6" s="35" t="s">
        <v>12</v>
      </c>
      <c r="B6" s="11"/>
      <c r="C6" s="11"/>
      <c r="D6" s="12"/>
      <c r="E6" s="11"/>
      <c r="F6" s="11"/>
      <c r="G6" s="11"/>
      <c r="H6" s="12"/>
      <c r="I6" s="13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t="s">
        <v>43</v>
      </c>
      <c r="B7" s="14">
        <v>13261427574</v>
      </c>
      <c r="C7" s="14">
        <v>13016326309</v>
      </c>
      <c r="D7" s="15">
        <v>12443409779</v>
      </c>
      <c r="E7" s="11">
        <v>21221864797</v>
      </c>
      <c r="F7" s="11">
        <v>20856702751</v>
      </c>
      <c r="G7" s="14">
        <v>39052567510</v>
      </c>
      <c r="H7" s="15">
        <v>40153454293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 t="s">
        <v>44</v>
      </c>
      <c r="B8" s="14">
        <v>8596040</v>
      </c>
      <c r="C8" s="14">
        <v>8033343</v>
      </c>
      <c r="D8" s="12">
        <v>7666678</v>
      </c>
      <c r="E8" s="11">
        <v>38280429</v>
      </c>
      <c r="F8" s="11">
        <v>37947095</v>
      </c>
      <c r="G8" s="14">
        <v>47959653</v>
      </c>
      <c r="H8" s="15">
        <v>47863446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5">
      <c r="A9" t="s">
        <v>96</v>
      </c>
      <c r="B9" s="14">
        <v>518284044</v>
      </c>
      <c r="C9" s="14">
        <v>519284044</v>
      </c>
      <c r="D9" s="12"/>
      <c r="E9" s="11"/>
      <c r="F9" s="11"/>
      <c r="G9" s="14"/>
      <c r="H9" s="1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t="s">
        <v>87</v>
      </c>
      <c r="B10" s="14"/>
      <c r="C10" s="14"/>
      <c r="D10" s="12"/>
      <c r="E10" s="11">
        <v>32868078</v>
      </c>
      <c r="F10" s="11">
        <v>946236882</v>
      </c>
      <c r="G10" s="14"/>
      <c r="H10" s="15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t="s">
        <v>45</v>
      </c>
      <c r="B11" s="14">
        <v>100000000</v>
      </c>
      <c r="C11" s="14">
        <v>4136772452</v>
      </c>
      <c r="D11" s="12">
        <v>5007090056</v>
      </c>
      <c r="E11" s="11">
        <v>4597180903</v>
      </c>
      <c r="F11" s="11">
        <v>4945646874</v>
      </c>
      <c r="G11" s="14">
        <v>5708245782</v>
      </c>
      <c r="H11" s="15">
        <v>6084406955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t="s">
        <v>109</v>
      </c>
      <c r="B12" s="14"/>
      <c r="C12" s="14"/>
      <c r="D12" s="12"/>
      <c r="E12" s="11"/>
      <c r="F12" s="11"/>
      <c r="G12" s="14">
        <v>34821425</v>
      </c>
      <c r="H12" s="15">
        <v>43923588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t="s">
        <v>110</v>
      </c>
      <c r="B13" s="14">
        <v>2995100662</v>
      </c>
      <c r="C13" s="14">
        <v>3647104361</v>
      </c>
      <c r="D13" s="12">
        <v>4784316743</v>
      </c>
      <c r="E13" s="11">
        <v>4145658775</v>
      </c>
      <c r="F13" s="11">
        <v>3786733685</v>
      </c>
      <c r="G13" s="14">
        <v>4320803275</v>
      </c>
      <c r="H13" s="15">
        <v>3955793693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B14" s="14"/>
      <c r="C14" s="14"/>
      <c r="D14" s="12"/>
      <c r="E14" s="11"/>
      <c r="F14" s="11"/>
      <c r="G14" s="14"/>
      <c r="H14" s="1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B15" s="16">
        <f>SUM(B7:B14)</f>
        <v>16883408320</v>
      </c>
      <c r="C15" s="16">
        <f>SUM(C7:C14)</f>
        <v>21327520509</v>
      </c>
      <c r="D15" s="17">
        <f>SUM(D7:D14)-1</f>
        <v>22242483255</v>
      </c>
      <c r="E15" s="17">
        <f>SUM(E7:E14)</f>
        <v>30035852982</v>
      </c>
      <c r="F15" s="17">
        <f>SUM(F7:F14)</f>
        <v>30573267287</v>
      </c>
      <c r="G15" s="17">
        <f>SUM(G7:G14)</f>
        <v>49164397645</v>
      </c>
      <c r="H15" s="17">
        <f>SUM(H7:H14)</f>
        <v>50285441975</v>
      </c>
      <c r="I15" s="17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35" t="s">
        <v>13</v>
      </c>
      <c r="B16" s="11"/>
      <c r="C16" s="11"/>
      <c r="D16" s="12"/>
      <c r="E16" s="11"/>
      <c r="F16" s="11"/>
      <c r="G16" s="11"/>
      <c r="H16" s="12"/>
      <c r="I16" s="12"/>
      <c r="J16" s="12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5" t="s">
        <v>3</v>
      </c>
      <c r="B17" s="14">
        <v>1334837627</v>
      </c>
      <c r="C17" s="14">
        <v>1193964986</v>
      </c>
      <c r="D17" s="15">
        <v>1117380835</v>
      </c>
      <c r="E17" s="15">
        <v>71569451</v>
      </c>
      <c r="F17" s="15">
        <v>51956482</v>
      </c>
      <c r="G17" s="15">
        <v>616243162</v>
      </c>
      <c r="H17" s="15">
        <v>684430782</v>
      </c>
      <c r="I17" s="18"/>
      <c r="J17" s="18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5" t="s">
        <v>46</v>
      </c>
      <c r="B18" s="14">
        <v>2008611219</v>
      </c>
      <c r="C18" s="14">
        <v>2839050063</v>
      </c>
      <c r="D18" s="15">
        <v>2991996204</v>
      </c>
      <c r="E18" s="14">
        <v>5964943313</v>
      </c>
      <c r="F18" s="14">
        <v>6563528738</v>
      </c>
      <c r="G18" s="11">
        <v>9177390005</v>
      </c>
      <c r="H18" s="15">
        <v>11856589210</v>
      </c>
      <c r="I18" s="15"/>
      <c r="J18" s="1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5" t="s">
        <v>47</v>
      </c>
      <c r="B19" s="14">
        <v>79676089</v>
      </c>
      <c r="C19" s="14">
        <v>87466579</v>
      </c>
      <c r="D19" s="15">
        <v>124911865</v>
      </c>
      <c r="E19" s="14">
        <v>46897746</v>
      </c>
      <c r="F19" s="14">
        <v>100760659</v>
      </c>
      <c r="G19" s="14">
        <v>60253599</v>
      </c>
      <c r="H19" s="15">
        <v>118564559</v>
      </c>
      <c r="I19" s="15"/>
      <c r="J19" s="1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5" t="s">
        <v>48</v>
      </c>
      <c r="B20" s="11"/>
      <c r="C20" s="11">
        <v>94000</v>
      </c>
      <c r="D20" s="15"/>
      <c r="E20" s="14"/>
      <c r="F20" s="11"/>
      <c r="G20" s="14"/>
      <c r="H20" s="15"/>
      <c r="J20" s="1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5" t="s">
        <v>97</v>
      </c>
      <c r="B21" s="11">
        <v>2127684</v>
      </c>
      <c r="C21" s="11">
        <v>31615443</v>
      </c>
      <c r="D21" s="15"/>
      <c r="E21" s="14"/>
      <c r="F21" s="11"/>
      <c r="G21" s="14"/>
      <c r="H21" s="15"/>
      <c r="I21" s="15"/>
      <c r="J21" s="1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5" t="s">
        <v>49</v>
      </c>
      <c r="B22" s="11">
        <v>169541404</v>
      </c>
      <c r="C22" s="11">
        <v>179529312</v>
      </c>
      <c r="D22" s="12">
        <v>158608520</v>
      </c>
      <c r="E22" s="11">
        <v>418971414</v>
      </c>
      <c r="F22" s="14">
        <v>271114363</v>
      </c>
      <c r="G22" s="11">
        <v>445348212</v>
      </c>
      <c r="H22" s="12">
        <v>1348074663</v>
      </c>
      <c r="I22" s="12"/>
      <c r="J22" s="12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5" t="s">
        <v>50</v>
      </c>
      <c r="B23" s="11">
        <v>1556977673</v>
      </c>
      <c r="C23" s="11">
        <v>1903769977</v>
      </c>
      <c r="D23" s="12">
        <v>1908632190</v>
      </c>
      <c r="E23" s="11">
        <v>1896508536</v>
      </c>
      <c r="F23" s="11">
        <v>4913073317</v>
      </c>
      <c r="G23" s="11">
        <v>4881992406</v>
      </c>
      <c r="H23" s="12">
        <v>5843296539</v>
      </c>
      <c r="I23" s="12"/>
      <c r="J23" s="12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B24" s="11"/>
      <c r="C24" s="11"/>
      <c r="D24" s="12"/>
      <c r="E24" s="11"/>
      <c r="F24" s="11"/>
      <c r="G24" s="11"/>
      <c r="H24" s="15"/>
      <c r="I24" s="15"/>
      <c r="J24" s="15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B25" s="19">
        <f>SUM(B17:B24)</f>
        <v>5151771696</v>
      </c>
      <c r="C25" s="19">
        <f>SUM(C17:C24)</f>
        <v>6235490360</v>
      </c>
      <c r="D25" s="19">
        <f>SUM(D17:D24)</f>
        <v>6301529614</v>
      </c>
      <c r="E25" s="19">
        <f>SUM(E17:E24)</f>
        <v>8398890460</v>
      </c>
      <c r="F25" s="19">
        <f>SUM(F17:F24)-1</f>
        <v>11900433558</v>
      </c>
      <c r="G25" s="19">
        <f>SUM(G17:G24)</f>
        <v>15181227384</v>
      </c>
      <c r="H25" s="19">
        <f>SUM(H17:H24)</f>
        <v>19850955753</v>
      </c>
      <c r="I25" s="19"/>
      <c r="J25" s="19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5.75" thickBot="1" x14ac:dyDescent="0.3">
      <c r="A26" s="2"/>
      <c r="B26" s="20">
        <f>SUM(B15,B25)</f>
        <v>22035180016</v>
      </c>
      <c r="C26" s="20">
        <f>SUM(C15,C25)</f>
        <v>27563010869</v>
      </c>
      <c r="D26" s="21">
        <f>SUM(D15,D25)+1</f>
        <v>28544012870</v>
      </c>
      <c r="E26" s="21">
        <f>SUM(E15,E25)</f>
        <v>38434743442</v>
      </c>
      <c r="F26" s="21">
        <f>SUM(F15,F25)+1</f>
        <v>42473700846</v>
      </c>
      <c r="G26" s="21">
        <f>SUM(G15,G25)</f>
        <v>64345625029</v>
      </c>
      <c r="H26" s="21">
        <f>SUM(H15,H25)</f>
        <v>70136397728</v>
      </c>
      <c r="I26" s="21"/>
      <c r="J26" s="2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5">
      <c r="B27" s="11"/>
      <c r="C27" s="11"/>
      <c r="D27" s="12"/>
      <c r="E27" s="11"/>
      <c r="F27" s="11"/>
      <c r="G27" s="11"/>
      <c r="H27" s="12"/>
      <c r="I27" s="12"/>
      <c r="J27" s="12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5.75" x14ac:dyDescent="0.25">
      <c r="A28" s="37" t="s">
        <v>14</v>
      </c>
      <c r="B28" s="11"/>
      <c r="C28" s="11"/>
      <c r="D28" s="12"/>
      <c r="E28" s="11"/>
      <c r="F28" s="11"/>
      <c r="G28" s="11"/>
      <c r="H28" s="12"/>
      <c r="I28" s="12"/>
      <c r="J28" s="12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5.75" x14ac:dyDescent="0.25">
      <c r="A29" s="38" t="s">
        <v>15</v>
      </c>
    </row>
    <row r="30" spans="1:25" x14ac:dyDescent="0.25">
      <c r="A30" s="35" t="s">
        <v>4</v>
      </c>
      <c r="B30" s="11"/>
      <c r="C30" s="11"/>
      <c r="D30" s="12"/>
      <c r="E30" s="11"/>
      <c r="F30" s="11"/>
      <c r="G30" s="11"/>
      <c r="H30" s="12"/>
      <c r="I30" s="12"/>
      <c r="J30" s="12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x14ac:dyDescent="0.25">
      <c r="A31" t="s">
        <v>61</v>
      </c>
      <c r="B31" s="11">
        <v>778368580</v>
      </c>
      <c r="C31" s="11">
        <v>312254100</v>
      </c>
      <c r="D31" s="12"/>
      <c r="E31" s="11">
        <v>1135015353</v>
      </c>
      <c r="F31" s="11">
        <v>983677920</v>
      </c>
      <c r="G31" s="11">
        <v>826398267</v>
      </c>
      <c r="H31" s="12">
        <v>1469771322</v>
      </c>
      <c r="I31" s="12"/>
      <c r="J31" s="12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25">
      <c r="A32" t="s">
        <v>62</v>
      </c>
      <c r="B32" s="11">
        <v>1071465349</v>
      </c>
      <c r="C32" s="11">
        <v>223217253</v>
      </c>
      <c r="D32" s="12"/>
      <c r="E32" s="11"/>
      <c r="F32" s="11">
        <v>5647524050</v>
      </c>
      <c r="G32" s="11">
        <v>5401218269</v>
      </c>
      <c r="H32" s="12">
        <v>10088328323</v>
      </c>
      <c r="I32" s="12"/>
      <c r="J32" s="12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x14ac:dyDescent="0.25">
      <c r="A33" t="s">
        <v>106</v>
      </c>
      <c r="B33" s="11">
        <v>954799154</v>
      </c>
      <c r="C33" s="11"/>
      <c r="D33" s="12"/>
      <c r="E33" s="11"/>
      <c r="F33" s="11"/>
      <c r="G33" s="11"/>
      <c r="H33" s="12"/>
      <c r="I33" s="12"/>
      <c r="J33" s="12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5">
      <c r="A34" t="s">
        <v>107</v>
      </c>
      <c r="B34" s="11">
        <v>216673</v>
      </c>
      <c r="C34" s="11"/>
      <c r="D34" s="12"/>
      <c r="E34" s="11"/>
      <c r="F34" s="11"/>
      <c r="G34" s="11"/>
      <c r="H34" s="12"/>
      <c r="I34" s="12"/>
      <c r="J34" s="12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x14ac:dyDescent="0.25">
      <c r="A35" t="s">
        <v>63</v>
      </c>
      <c r="B35" s="11">
        <v>82421960</v>
      </c>
      <c r="C35" s="11">
        <v>106366954</v>
      </c>
      <c r="D35" s="12">
        <v>126489706</v>
      </c>
      <c r="E35" s="11">
        <v>167688619</v>
      </c>
      <c r="F35" s="11">
        <v>212824787</v>
      </c>
      <c r="G35" s="11">
        <v>202256860</v>
      </c>
      <c r="H35" s="12">
        <v>813937731</v>
      </c>
      <c r="I35" s="12"/>
      <c r="J35" s="12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5">
      <c r="B36" s="17">
        <f>SUM(B31:B35)</f>
        <v>2887271716</v>
      </c>
      <c r="C36" s="17">
        <f>SUM(C31:C35)</f>
        <v>641838307</v>
      </c>
      <c r="D36" s="17">
        <f>SUM(D31:D35)</f>
        <v>126489706</v>
      </c>
      <c r="E36" s="17">
        <f>SUM(E31:E35)+1</f>
        <v>1302703973</v>
      </c>
      <c r="F36" s="17">
        <f t="shared" ref="F36" si="0">SUM(F31:F35)</f>
        <v>6844026757</v>
      </c>
      <c r="G36" s="17">
        <f>SUM(G31:G35)</f>
        <v>6429873396</v>
      </c>
      <c r="H36" s="17">
        <f>SUM(H31:H35)</f>
        <v>12372037376</v>
      </c>
      <c r="I36" s="17"/>
      <c r="J36" s="1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x14ac:dyDescent="0.25">
      <c r="A37" s="35" t="s">
        <v>16</v>
      </c>
      <c r="B37" s="11"/>
      <c r="C37" s="11"/>
      <c r="D37" s="12"/>
      <c r="E37" s="11"/>
      <c r="F37" s="11"/>
      <c r="G37" s="11"/>
      <c r="H37" s="12"/>
      <c r="I37" s="12"/>
      <c r="J37" s="12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5">
      <c r="A38" s="5" t="s">
        <v>56</v>
      </c>
      <c r="B38" s="14">
        <v>6047388</v>
      </c>
      <c r="C38" s="14">
        <v>9829630</v>
      </c>
      <c r="D38" s="15">
        <v>28153736</v>
      </c>
      <c r="E38" s="15">
        <v>185051305</v>
      </c>
      <c r="F38" s="15">
        <v>43380882</v>
      </c>
      <c r="G38" s="15">
        <v>58429846</v>
      </c>
      <c r="H38" s="15">
        <v>75475039</v>
      </c>
      <c r="I38" s="15"/>
      <c r="J38" s="15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5">
      <c r="A39" s="5" t="s">
        <v>57</v>
      </c>
      <c r="B39" s="11">
        <v>468368900</v>
      </c>
      <c r="C39" s="11">
        <v>468368900</v>
      </c>
      <c r="D39" s="12">
        <v>312254100</v>
      </c>
      <c r="E39" s="11">
        <v>166666667</v>
      </c>
      <c r="F39" s="11"/>
      <c r="G39" s="11">
        <v>157279653</v>
      </c>
      <c r="H39" s="12">
        <v>157509885</v>
      </c>
      <c r="I39" s="12"/>
      <c r="J39" s="12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x14ac:dyDescent="0.25">
      <c r="A40" s="5" t="s">
        <v>102</v>
      </c>
      <c r="B40" s="11">
        <v>1048880</v>
      </c>
      <c r="C40" s="11">
        <v>218607</v>
      </c>
      <c r="D40" s="12"/>
      <c r="E40" s="11"/>
      <c r="F40" s="11"/>
      <c r="G40" s="11">
        <v>15948932217</v>
      </c>
      <c r="H40" s="12">
        <v>10968298719</v>
      </c>
      <c r="I40" s="12"/>
      <c r="J40" s="12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x14ac:dyDescent="0.25">
      <c r="A41" s="5" t="s">
        <v>98</v>
      </c>
      <c r="B41" s="11"/>
      <c r="C41" s="11">
        <v>1012846312</v>
      </c>
      <c r="D41" s="12"/>
      <c r="E41" s="11"/>
      <c r="F41" s="11"/>
      <c r="G41" s="11"/>
      <c r="H41" s="12"/>
      <c r="I41" s="12"/>
      <c r="J41" s="12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x14ac:dyDescent="0.25">
      <c r="A42" s="5" t="s">
        <v>58</v>
      </c>
      <c r="B42" s="11">
        <v>90118542</v>
      </c>
      <c r="C42" s="11">
        <v>179090399</v>
      </c>
      <c r="D42" s="12">
        <v>101363432</v>
      </c>
      <c r="E42" s="11">
        <v>2275188101</v>
      </c>
      <c r="F42" s="11">
        <v>2062327136</v>
      </c>
      <c r="G42" s="11">
        <v>3610508096</v>
      </c>
      <c r="H42" s="12">
        <v>3896255273</v>
      </c>
      <c r="I42" s="12"/>
      <c r="J42" s="12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x14ac:dyDescent="0.25">
      <c r="A43" s="5" t="s">
        <v>88</v>
      </c>
      <c r="B43" s="11"/>
      <c r="C43" s="11"/>
      <c r="D43" s="12"/>
      <c r="E43" s="11">
        <v>374372119</v>
      </c>
      <c r="F43" s="11">
        <v>103626866</v>
      </c>
      <c r="G43" s="11"/>
      <c r="H43" s="12"/>
      <c r="I43" s="12"/>
      <c r="J43" s="12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x14ac:dyDescent="0.25">
      <c r="A44" s="5" t="s">
        <v>89</v>
      </c>
      <c r="B44" s="11">
        <v>868500000</v>
      </c>
      <c r="C44" s="11">
        <v>868500000</v>
      </c>
      <c r="D44" s="12">
        <v>219093750</v>
      </c>
      <c r="E44" s="11">
        <v>5453674158</v>
      </c>
      <c r="F44" s="11">
        <v>472108909</v>
      </c>
      <c r="G44" s="11"/>
      <c r="H44" s="12"/>
      <c r="I44" s="12"/>
      <c r="J44" s="12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x14ac:dyDescent="0.25">
      <c r="A45" s="5" t="s">
        <v>108</v>
      </c>
      <c r="B45" s="11">
        <v>500000000</v>
      </c>
      <c r="C45" s="11"/>
      <c r="D45" s="12"/>
      <c r="E45" s="11"/>
      <c r="F45" s="11"/>
      <c r="G45" s="11"/>
      <c r="H45" s="12"/>
      <c r="I45" s="12"/>
      <c r="J45" s="12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x14ac:dyDescent="0.25">
      <c r="A46" s="5" t="s">
        <v>59</v>
      </c>
      <c r="B46" s="11">
        <v>94591599</v>
      </c>
      <c r="C46" s="11">
        <v>102753332</v>
      </c>
      <c r="D46" s="12">
        <v>77032065</v>
      </c>
      <c r="E46" s="11">
        <v>313918815</v>
      </c>
      <c r="F46" s="11">
        <v>203355423</v>
      </c>
      <c r="G46" s="11">
        <v>363059957</v>
      </c>
      <c r="H46" s="12">
        <v>618470229</v>
      </c>
      <c r="I46" s="12"/>
      <c r="J46" s="12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x14ac:dyDescent="0.25">
      <c r="A47" s="5" t="s">
        <v>60</v>
      </c>
      <c r="B47" s="11"/>
      <c r="C47" s="11"/>
      <c r="D47" s="12"/>
      <c r="E47" s="11"/>
      <c r="F47" s="11"/>
      <c r="G47" s="11">
        <v>878000000</v>
      </c>
      <c r="H47" s="12">
        <v>200929205</v>
      </c>
      <c r="I47" s="12"/>
      <c r="J47" s="12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x14ac:dyDescent="0.25">
      <c r="B48" s="11"/>
      <c r="C48" s="11"/>
      <c r="D48" s="12"/>
      <c r="E48" s="11"/>
      <c r="F48" s="11"/>
      <c r="G48" s="11"/>
      <c r="H48" s="12"/>
      <c r="I48" s="12"/>
      <c r="J48" s="12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x14ac:dyDescent="0.25">
      <c r="A49" s="2"/>
      <c r="B49" s="19">
        <f t="shared" ref="B49:E49" si="1">SUM(B38:B48)</f>
        <v>2028675309</v>
      </c>
      <c r="C49" s="19">
        <f t="shared" si="1"/>
        <v>2641607180</v>
      </c>
      <c r="D49" s="19">
        <f t="shared" si="1"/>
        <v>737897083</v>
      </c>
      <c r="E49" s="19">
        <f t="shared" si="1"/>
        <v>8768871165</v>
      </c>
      <c r="F49" s="19">
        <f>SUM(F38:F48)</f>
        <v>2884799216</v>
      </c>
      <c r="G49" s="19">
        <f>SUM(G38:G48)</f>
        <v>21016209769</v>
      </c>
      <c r="H49" s="19">
        <f>SUM(H38:H48)</f>
        <v>15916938350</v>
      </c>
      <c r="I49" s="19"/>
      <c r="J49" s="19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x14ac:dyDescent="0.25">
      <c r="A50" s="2"/>
      <c r="B50" s="22">
        <f>SUM(B49,B36)</f>
        <v>4915947025</v>
      </c>
      <c r="C50" s="22">
        <f>SUM(C49,C36)</f>
        <v>3283445487</v>
      </c>
      <c r="D50" s="23">
        <f t="shared" ref="D50:G50" si="2">SUM(D49,D36)</f>
        <v>864386789</v>
      </c>
      <c r="E50" s="23">
        <f t="shared" si="2"/>
        <v>10071575138</v>
      </c>
      <c r="F50" s="23">
        <f t="shared" si="2"/>
        <v>9728825973</v>
      </c>
      <c r="G50" s="44">
        <f t="shared" si="2"/>
        <v>27446083165</v>
      </c>
      <c r="H50" s="44">
        <f t="shared" ref="H50" si="3">SUM(H49,H36)</f>
        <v>28288975726</v>
      </c>
      <c r="I50" s="23"/>
      <c r="J50" s="23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x14ac:dyDescent="0.25">
      <c r="A51" s="35" t="s">
        <v>17</v>
      </c>
      <c r="B51" s="13">
        <f>SUM(B52:B60)</f>
        <v>13875255473</v>
      </c>
      <c r="C51" s="13">
        <f>SUM(C52:C60)</f>
        <v>20805340333</v>
      </c>
      <c r="D51" s="13">
        <f t="shared" ref="D51:G51" si="4">SUM(D52:D60)</f>
        <v>23740157638</v>
      </c>
      <c r="E51" s="13">
        <f t="shared" si="4"/>
        <v>27345828655</v>
      </c>
      <c r="F51" s="13">
        <f t="shared" si="4"/>
        <v>30992514716</v>
      </c>
      <c r="G51" s="13">
        <f t="shared" si="4"/>
        <v>33378267981</v>
      </c>
      <c r="H51" s="13">
        <f t="shared" ref="H51" si="5">SUM(H52:H60)</f>
        <v>34596163194</v>
      </c>
      <c r="I51" s="12"/>
      <c r="J51" s="12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x14ac:dyDescent="0.25">
      <c r="A52" t="s">
        <v>0</v>
      </c>
      <c r="B52" s="11">
        <v>5915402460</v>
      </c>
      <c r="C52" s="11">
        <v>7870626430</v>
      </c>
      <c r="D52" s="12">
        <v>8264157750</v>
      </c>
      <c r="E52" s="11">
        <v>8760007210</v>
      </c>
      <c r="F52" s="11">
        <v>10678772390</v>
      </c>
      <c r="G52" s="11">
        <v>10678772390</v>
      </c>
      <c r="H52" s="11">
        <v>10678772390</v>
      </c>
      <c r="I52" s="12"/>
      <c r="J52" s="12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x14ac:dyDescent="0.25">
      <c r="A53" t="s">
        <v>6</v>
      </c>
      <c r="B53" s="11">
        <v>3501083574</v>
      </c>
      <c r="C53" s="11">
        <v>6234626639</v>
      </c>
      <c r="D53" s="12">
        <v>6234626639</v>
      </c>
      <c r="E53" s="11">
        <v>6479097639</v>
      </c>
      <c r="F53" s="11">
        <v>6479097639</v>
      </c>
      <c r="G53" s="11">
        <v>6479097639</v>
      </c>
      <c r="H53" s="11">
        <v>6479097639</v>
      </c>
      <c r="I53" s="12"/>
      <c r="J53" s="12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x14ac:dyDescent="0.25">
      <c r="A54" t="s">
        <v>51</v>
      </c>
      <c r="B54" s="11">
        <v>688025459</v>
      </c>
      <c r="C54" s="11">
        <v>671772007</v>
      </c>
      <c r="D54" s="12">
        <v>655518559</v>
      </c>
      <c r="E54" s="11">
        <v>1018339901</v>
      </c>
      <c r="F54" s="11">
        <v>1002086449</v>
      </c>
      <c r="G54" s="11">
        <v>982964725</v>
      </c>
      <c r="H54" s="12">
        <v>963843005</v>
      </c>
      <c r="I54" s="12"/>
      <c r="J54" s="12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x14ac:dyDescent="0.25">
      <c r="A55" t="s">
        <v>52</v>
      </c>
      <c r="B55" s="11">
        <v>-660695722</v>
      </c>
      <c r="C55" s="11">
        <v>-8692023</v>
      </c>
      <c r="D55" s="12">
        <v>1128520359</v>
      </c>
      <c r="E55" s="11">
        <v>512062473</v>
      </c>
      <c r="F55" s="11">
        <v>153137382</v>
      </c>
      <c r="G55" s="11">
        <v>686641624</v>
      </c>
      <c r="H55" s="12">
        <v>323509578</v>
      </c>
      <c r="I55" s="12"/>
      <c r="J55" s="12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x14ac:dyDescent="0.25">
      <c r="A56" t="s">
        <v>53</v>
      </c>
      <c r="B56" s="11"/>
      <c r="C56" s="11"/>
      <c r="D56" s="12"/>
      <c r="E56" s="11">
        <v>1918765180</v>
      </c>
      <c r="F56" s="11"/>
      <c r="G56" s="11"/>
      <c r="H56" s="12"/>
      <c r="I56" s="12"/>
      <c r="J56" s="12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x14ac:dyDescent="0.25">
      <c r="A57" t="s">
        <v>54</v>
      </c>
      <c r="B57" s="11"/>
      <c r="C57" s="11"/>
      <c r="D57" s="12"/>
      <c r="E57" s="11">
        <v>1674397994</v>
      </c>
      <c r="F57" s="11">
        <v>1668093205</v>
      </c>
      <c r="G57" s="11">
        <v>1668093205</v>
      </c>
      <c r="H57" s="12">
        <v>1668093205</v>
      </c>
      <c r="I57" s="12"/>
      <c r="J57" s="12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x14ac:dyDescent="0.25">
      <c r="A58" t="s">
        <v>111</v>
      </c>
      <c r="B58" s="11"/>
      <c r="C58" s="11"/>
      <c r="D58" s="12"/>
      <c r="E58" s="11"/>
      <c r="F58" s="11"/>
      <c r="G58" s="11"/>
      <c r="H58" s="12">
        <v>-333801733</v>
      </c>
      <c r="I58" s="12"/>
      <c r="J58" s="12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x14ac:dyDescent="0.25">
      <c r="A59" t="s">
        <v>55</v>
      </c>
      <c r="B59" s="11"/>
      <c r="C59" s="11"/>
      <c r="D59" s="12"/>
      <c r="E59" s="11"/>
      <c r="F59" s="11"/>
      <c r="G59" s="11">
        <v>33270616</v>
      </c>
      <c r="H59" s="12">
        <v>62494928</v>
      </c>
      <c r="I59" s="12"/>
      <c r="J59" s="12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x14ac:dyDescent="0.25">
      <c r="A60" t="s">
        <v>1</v>
      </c>
      <c r="B60" s="11">
        <v>4431439702</v>
      </c>
      <c r="C60" s="11">
        <v>6037007280</v>
      </c>
      <c r="D60" s="12">
        <v>7457334331</v>
      </c>
      <c r="E60" s="11">
        <v>6983158258</v>
      </c>
      <c r="F60" s="11">
        <v>11011327651</v>
      </c>
      <c r="G60" s="11">
        <v>12849427782</v>
      </c>
      <c r="H60" s="12">
        <v>14754154182</v>
      </c>
      <c r="I60" s="12"/>
      <c r="J60" s="12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x14ac:dyDescent="0.25">
      <c r="A61" t="s">
        <v>64</v>
      </c>
      <c r="B61" s="11">
        <v>3243977518</v>
      </c>
      <c r="C61" s="11">
        <v>3474225049</v>
      </c>
      <c r="D61" s="12">
        <v>3939468443</v>
      </c>
      <c r="E61" s="11">
        <v>1017339650</v>
      </c>
      <c r="F61" s="11">
        <v>1752360157</v>
      </c>
      <c r="G61" s="11">
        <v>3521273883</v>
      </c>
      <c r="H61" s="12">
        <v>7251258808</v>
      </c>
      <c r="I61" s="12"/>
      <c r="J61" s="12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x14ac:dyDescent="0.25">
      <c r="B62" s="11"/>
      <c r="C62" s="11"/>
      <c r="D62" s="12"/>
      <c r="E62" s="11"/>
      <c r="F62" s="11"/>
      <c r="G62" s="11"/>
      <c r="H62" s="12"/>
      <c r="I62" s="12"/>
      <c r="J62" s="12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x14ac:dyDescent="0.25">
      <c r="B63" s="16">
        <f t="shared" ref="B63:H63" si="6">SUM(B52:B62)</f>
        <v>17119232991</v>
      </c>
      <c r="C63" s="16">
        <f t="shared" si="6"/>
        <v>24279565382</v>
      </c>
      <c r="D63" s="17">
        <f t="shared" si="6"/>
        <v>27679626081</v>
      </c>
      <c r="E63" s="17">
        <f t="shared" si="6"/>
        <v>28363168305</v>
      </c>
      <c r="F63" s="17">
        <f t="shared" si="6"/>
        <v>32744874873</v>
      </c>
      <c r="G63" s="17">
        <f t="shared" si="6"/>
        <v>36899541864</v>
      </c>
      <c r="H63" s="17">
        <f t="shared" si="6"/>
        <v>41847422002</v>
      </c>
      <c r="I63" s="17"/>
      <c r="J63" s="17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x14ac:dyDescent="0.25">
      <c r="A64" s="2"/>
      <c r="B64" s="28"/>
      <c r="C64" s="28"/>
      <c r="D64" s="36"/>
      <c r="E64" s="36"/>
      <c r="F64" s="36"/>
      <c r="G64" s="36"/>
      <c r="H64" s="36"/>
      <c r="I64" s="36"/>
      <c r="J64" s="36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x14ac:dyDescent="0.25">
      <c r="A65" s="2"/>
      <c r="B65" s="13"/>
      <c r="C65" s="13"/>
      <c r="D65" s="18"/>
      <c r="E65" s="13"/>
      <c r="F65" s="13"/>
      <c r="G65" s="13"/>
      <c r="H65" s="12"/>
      <c r="I65" s="12"/>
      <c r="J65" s="12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5.75" thickBot="1" x14ac:dyDescent="0.3">
      <c r="A66" s="2"/>
      <c r="B66" s="20">
        <f>SUM(B63,B50)</f>
        <v>22035180016</v>
      </c>
      <c r="C66" s="20">
        <f>SUM(C63,C50)</f>
        <v>27563010869</v>
      </c>
      <c r="D66" s="20">
        <f>SUM(D63,D50)</f>
        <v>28544012870</v>
      </c>
      <c r="E66" s="20">
        <f>SUM(E63,E50)-1</f>
        <v>38434743442</v>
      </c>
      <c r="F66" s="20">
        <f>SUM(F63,F50)</f>
        <v>42473700846</v>
      </c>
      <c r="G66" s="20">
        <f>SUM(G63,G50)</f>
        <v>64345625029</v>
      </c>
      <c r="H66" s="20">
        <f>SUM(H63,H50)</f>
        <v>70136397728</v>
      </c>
      <c r="I66" s="20"/>
      <c r="J66" s="2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x14ac:dyDescent="0.25">
      <c r="I67" s="10"/>
      <c r="J67" s="10"/>
    </row>
    <row r="68" spans="1:25" s="25" customFormat="1" x14ac:dyDescent="0.25">
      <c r="A68" s="39" t="s">
        <v>18</v>
      </c>
      <c r="B68" s="24">
        <f t="shared" ref="B68" si="7">B63/(B52/10)</f>
        <v>28.940098508529882</v>
      </c>
      <c r="C68" s="24">
        <f t="shared" ref="C68:G68" si="8">C63/(C52/10)</f>
        <v>30.848326493371633</v>
      </c>
      <c r="D68" s="24">
        <f t="shared" si="8"/>
        <v>33.493583881551629</v>
      </c>
      <c r="E68" s="24">
        <f t="shared" si="8"/>
        <v>32.378019361242053</v>
      </c>
      <c r="F68" s="24">
        <f t="shared" si="8"/>
        <v>30.663519810257892</v>
      </c>
      <c r="G68" s="24">
        <f t="shared" si="8"/>
        <v>34.554104644607001</v>
      </c>
      <c r="H68" s="24">
        <f t="shared" ref="H68" si="9">H63/(H52/10)</f>
        <v>39.187483798406909</v>
      </c>
      <c r="I68" s="24"/>
      <c r="J68" s="24"/>
    </row>
    <row r="69" spans="1:25" x14ac:dyDescent="0.25">
      <c r="A69" s="39" t="s">
        <v>19</v>
      </c>
      <c r="B69" s="11">
        <f>B52/10</f>
        <v>591540246</v>
      </c>
      <c r="C69" s="11">
        <f>C52/10</f>
        <v>787062643</v>
      </c>
      <c r="D69" s="11">
        <f t="shared" ref="D69:G69" si="10">D52/10</f>
        <v>826415775</v>
      </c>
      <c r="E69" s="11">
        <f t="shared" si="10"/>
        <v>876000721</v>
      </c>
      <c r="F69" s="11">
        <f t="shared" si="10"/>
        <v>1067877239</v>
      </c>
      <c r="G69" s="11">
        <f t="shared" si="10"/>
        <v>1067877239</v>
      </c>
      <c r="H69" s="11">
        <f t="shared" ref="H69" si="11">H52/10</f>
        <v>1067877239</v>
      </c>
      <c r="I69" s="10"/>
      <c r="J69" s="10"/>
    </row>
    <row r="73" spans="1:25" x14ac:dyDescent="0.25">
      <c r="B73" s="12"/>
      <c r="C73" s="12"/>
      <c r="D73" s="12"/>
      <c r="E73" s="12"/>
      <c r="F73" s="12"/>
      <c r="G73" s="12"/>
      <c r="H73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3"/>
  <sheetViews>
    <sheetView workbookViewId="0">
      <pane xSplit="1" ySplit="5" topLeftCell="B12" activePane="bottomRight" state="frozen"/>
      <selection pane="topRight" activeCell="B1" sqref="B1"/>
      <selection pane="bottomLeft" activeCell="A6" sqref="A6"/>
      <selection pane="bottomRight" activeCell="G25" sqref="G25"/>
    </sheetView>
  </sheetViews>
  <sheetFormatPr defaultRowHeight="15" x14ac:dyDescent="0.25"/>
  <cols>
    <col min="1" max="1" width="42.5703125" customWidth="1"/>
    <col min="2" max="3" width="15" bestFit="1" customWidth="1"/>
    <col min="4" max="5" width="14.28515625" bestFit="1" customWidth="1"/>
    <col min="6" max="6" width="16" bestFit="1" customWidth="1"/>
    <col min="7" max="7" width="17" style="10" bestFit="1" customWidth="1"/>
    <col min="8" max="8" width="15.28515625" bestFit="1" customWidth="1"/>
    <col min="9" max="9" width="12.5703125" bestFit="1" customWidth="1"/>
  </cols>
  <sheetData>
    <row r="1" spans="1:13" ht="15.75" x14ac:dyDescent="0.25">
      <c r="A1" s="3" t="s">
        <v>42</v>
      </c>
      <c r="B1" s="3"/>
      <c r="C1" s="3"/>
      <c r="D1" s="3"/>
      <c r="E1" s="3"/>
      <c r="F1" s="3"/>
      <c r="G1" s="33"/>
    </row>
    <row r="2" spans="1:13" ht="15.75" x14ac:dyDescent="0.25">
      <c r="A2" s="3" t="s">
        <v>40</v>
      </c>
      <c r="B2" s="3"/>
      <c r="C2" s="3"/>
      <c r="D2" s="3"/>
      <c r="E2" s="3"/>
      <c r="F2" s="3"/>
      <c r="G2" s="33"/>
    </row>
    <row r="3" spans="1:13" ht="15.75" x14ac:dyDescent="0.25">
      <c r="A3" s="3" t="s">
        <v>38</v>
      </c>
      <c r="B3" s="3"/>
      <c r="C3" s="3"/>
      <c r="D3" s="3"/>
      <c r="E3" s="3"/>
      <c r="F3" s="3"/>
    </row>
    <row r="4" spans="1:13" ht="15.75" x14ac:dyDescent="0.25">
      <c r="A4" s="3"/>
      <c r="B4" s="3"/>
      <c r="C4" s="3"/>
      <c r="D4" s="3"/>
      <c r="E4" s="47" t="s">
        <v>103</v>
      </c>
      <c r="F4" s="3"/>
      <c r="G4" s="33"/>
    </row>
    <row r="5" spans="1:13" ht="15.75" x14ac:dyDescent="0.25">
      <c r="A5" s="3"/>
      <c r="B5" s="3">
        <v>2013</v>
      </c>
      <c r="C5" s="3">
        <v>2014</v>
      </c>
      <c r="D5" s="3">
        <v>2015</v>
      </c>
      <c r="E5" s="3">
        <v>2016</v>
      </c>
      <c r="F5" s="3">
        <v>2017</v>
      </c>
      <c r="G5" s="33">
        <v>2018</v>
      </c>
      <c r="H5" s="3">
        <v>2019</v>
      </c>
      <c r="I5" s="3"/>
    </row>
    <row r="6" spans="1:13" x14ac:dyDescent="0.25">
      <c r="A6" s="39" t="s">
        <v>20</v>
      </c>
      <c r="B6" s="11">
        <v>6191915486</v>
      </c>
      <c r="C6" s="11">
        <v>6109044517</v>
      </c>
      <c r="D6" s="11">
        <v>6244859180</v>
      </c>
      <c r="E6" s="11">
        <v>6420608109</v>
      </c>
      <c r="F6" s="11">
        <v>22634556443</v>
      </c>
      <c r="G6" s="12">
        <v>18467638287</v>
      </c>
      <c r="H6" s="11">
        <v>30471632393</v>
      </c>
      <c r="I6" s="11"/>
      <c r="J6" s="11"/>
      <c r="K6" s="11"/>
      <c r="L6" s="11"/>
      <c r="M6" s="11"/>
    </row>
    <row r="7" spans="1:13" x14ac:dyDescent="0.25">
      <c r="A7" t="s">
        <v>21</v>
      </c>
      <c r="B7" s="22">
        <v>2373939738</v>
      </c>
      <c r="C7" s="22">
        <v>2552585532</v>
      </c>
      <c r="D7" s="22">
        <v>2655642813</v>
      </c>
      <c r="E7" s="22">
        <v>4350205466</v>
      </c>
      <c r="F7" s="22">
        <v>16110610911</v>
      </c>
      <c r="G7" s="23">
        <v>13062978853</v>
      </c>
      <c r="H7" s="22">
        <v>22477882735</v>
      </c>
      <c r="I7" s="11"/>
      <c r="J7" s="11"/>
      <c r="K7" s="11"/>
      <c r="L7" s="11"/>
      <c r="M7" s="11"/>
    </row>
    <row r="8" spans="1:13" x14ac:dyDescent="0.25">
      <c r="A8" s="39" t="s">
        <v>2</v>
      </c>
      <c r="B8" s="16">
        <f>B6-B7</f>
        <v>3817975748</v>
      </c>
      <c r="C8" s="16">
        <f>C6-C7</f>
        <v>3556458985</v>
      </c>
      <c r="D8" s="16">
        <f t="shared" ref="D8:H8" si="0">D6-D7</f>
        <v>3589216367</v>
      </c>
      <c r="E8" s="16">
        <f t="shared" si="0"/>
        <v>2070402643</v>
      </c>
      <c r="F8" s="16">
        <f t="shared" si="0"/>
        <v>6523945532</v>
      </c>
      <c r="G8" s="17">
        <f t="shared" si="0"/>
        <v>5404659434</v>
      </c>
      <c r="H8" s="17">
        <f t="shared" si="0"/>
        <v>7993749658</v>
      </c>
      <c r="I8" s="16"/>
      <c r="J8" s="16"/>
      <c r="K8" s="11"/>
      <c r="L8" s="11"/>
      <c r="M8" s="11"/>
    </row>
    <row r="9" spans="1:13" x14ac:dyDescent="0.25">
      <c r="A9" s="2"/>
      <c r="B9" s="13"/>
      <c r="C9" s="13"/>
      <c r="D9" s="13"/>
      <c r="E9" s="13"/>
      <c r="F9" s="13"/>
      <c r="G9" s="18"/>
      <c r="H9" s="13"/>
      <c r="I9" s="11"/>
      <c r="J9" s="11"/>
      <c r="K9" s="11"/>
      <c r="L9" s="11"/>
      <c r="M9" s="11"/>
    </row>
    <row r="10" spans="1:13" x14ac:dyDescent="0.25">
      <c r="A10" s="39" t="s">
        <v>22</v>
      </c>
      <c r="B10" s="13"/>
      <c r="C10" s="13"/>
      <c r="D10" s="13"/>
      <c r="E10" s="13"/>
      <c r="F10" s="13"/>
      <c r="G10" s="18"/>
      <c r="H10" s="13"/>
      <c r="I10" s="11"/>
      <c r="J10" s="11"/>
      <c r="K10" s="11"/>
      <c r="L10" s="11"/>
      <c r="M10" s="11"/>
    </row>
    <row r="11" spans="1:13" x14ac:dyDescent="0.25">
      <c r="A11" t="s">
        <v>7</v>
      </c>
      <c r="B11" s="14">
        <v>592564624</v>
      </c>
      <c r="C11" s="14">
        <v>565768894</v>
      </c>
      <c r="D11" s="11">
        <v>630771181</v>
      </c>
      <c r="E11" s="11">
        <v>220506620</v>
      </c>
      <c r="F11" s="11">
        <v>721298733</v>
      </c>
      <c r="G11" s="12">
        <v>460888582</v>
      </c>
      <c r="H11" s="11">
        <v>567814762</v>
      </c>
      <c r="I11" s="11"/>
      <c r="J11" s="11"/>
      <c r="K11" s="11"/>
      <c r="L11" s="11"/>
      <c r="M11" s="11"/>
    </row>
    <row r="12" spans="1:13" ht="15.75" customHeight="1" x14ac:dyDescent="0.25">
      <c r="A12" s="45" t="s">
        <v>65</v>
      </c>
      <c r="B12" s="11">
        <v>86514242</v>
      </c>
      <c r="C12" s="11">
        <v>166536718</v>
      </c>
      <c r="D12" s="11">
        <v>269571164</v>
      </c>
      <c r="E12" s="11">
        <v>254699888</v>
      </c>
      <c r="F12" s="11">
        <v>487221751</v>
      </c>
      <c r="G12" s="12">
        <v>340618918</v>
      </c>
      <c r="H12" s="11">
        <v>236552632</v>
      </c>
      <c r="I12" s="11"/>
      <c r="J12" s="11"/>
      <c r="K12" s="11"/>
      <c r="L12" s="11"/>
      <c r="M12" s="11"/>
    </row>
    <row r="13" spans="1:13" ht="15.75" customHeight="1" x14ac:dyDescent="0.25">
      <c r="A13" s="5"/>
      <c r="B13" s="11"/>
      <c r="C13" s="11"/>
      <c r="D13" s="11"/>
      <c r="E13" s="11"/>
      <c r="F13" s="11"/>
      <c r="G13" s="12"/>
      <c r="H13" s="11"/>
      <c r="I13" s="11"/>
      <c r="J13" s="11"/>
      <c r="K13" s="11"/>
      <c r="L13" s="11"/>
      <c r="M13" s="11"/>
    </row>
    <row r="14" spans="1:13" x14ac:dyDescent="0.25">
      <c r="A14" s="39" t="s">
        <v>23</v>
      </c>
      <c r="B14" s="16">
        <f t="shared" ref="B14:H14" si="1">B8-B11+B12</f>
        <v>3311925366</v>
      </c>
      <c r="C14" s="16">
        <f t="shared" si="1"/>
        <v>3157226809</v>
      </c>
      <c r="D14" s="16">
        <f t="shared" si="1"/>
        <v>3228016350</v>
      </c>
      <c r="E14" s="17">
        <f t="shared" si="1"/>
        <v>2104595911</v>
      </c>
      <c r="F14" s="17">
        <f t="shared" si="1"/>
        <v>6289868550</v>
      </c>
      <c r="G14" s="17">
        <f t="shared" si="1"/>
        <v>5284389770</v>
      </c>
      <c r="H14" s="17">
        <f t="shared" si="1"/>
        <v>7662487528</v>
      </c>
      <c r="I14" s="16"/>
      <c r="J14" s="11"/>
      <c r="K14" s="11"/>
      <c r="L14" s="11"/>
      <c r="M14" s="11"/>
    </row>
    <row r="15" spans="1:13" x14ac:dyDescent="0.25">
      <c r="A15" s="8" t="s">
        <v>24</v>
      </c>
      <c r="B15" s="13"/>
      <c r="C15" s="13"/>
      <c r="D15" s="13"/>
      <c r="E15" s="13"/>
      <c r="F15" s="13"/>
      <c r="G15" s="41"/>
      <c r="H15" s="26"/>
      <c r="I15" s="11"/>
      <c r="J15" s="11"/>
      <c r="K15" s="11"/>
      <c r="L15" s="11"/>
      <c r="M15" s="11"/>
    </row>
    <row r="16" spans="1:13" x14ac:dyDescent="0.25">
      <c r="A16" t="s">
        <v>66</v>
      </c>
      <c r="B16" s="14">
        <v>482097680</v>
      </c>
      <c r="C16" s="14">
        <v>317387810</v>
      </c>
      <c r="D16" s="11">
        <v>91403158</v>
      </c>
      <c r="E16" s="11">
        <v>-9126999</v>
      </c>
      <c r="F16" s="11">
        <v>505929159</v>
      </c>
      <c r="G16" s="12">
        <v>428239553</v>
      </c>
      <c r="H16" s="11">
        <v>702407988</v>
      </c>
      <c r="I16" s="11"/>
      <c r="J16" s="11"/>
      <c r="K16" s="11"/>
      <c r="L16" s="11"/>
      <c r="M16" s="11"/>
    </row>
    <row r="17" spans="1:13" x14ac:dyDescent="0.25">
      <c r="A17" s="5" t="s">
        <v>67</v>
      </c>
      <c r="B17" s="14"/>
      <c r="C17" s="14"/>
      <c r="D17" s="11">
        <v>635417604</v>
      </c>
      <c r="E17" s="11">
        <v>225751390</v>
      </c>
      <c r="F17" s="14">
        <v>874217360</v>
      </c>
      <c r="G17" s="12">
        <v>450755528</v>
      </c>
      <c r="H17" s="11">
        <v>401661173</v>
      </c>
      <c r="I17" s="11"/>
      <c r="J17" s="11"/>
      <c r="K17" s="11"/>
      <c r="L17" s="11"/>
      <c r="M17" s="11"/>
    </row>
    <row r="18" spans="1:13" x14ac:dyDescent="0.25">
      <c r="A18" s="39" t="s">
        <v>26</v>
      </c>
      <c r="B18" s="27">
        <f>B14-B16+B17</f>
        <v>2829827686</v>
      </c>
      <c r="C18" s="27">
        <f>C14-C16+C17</f>
        <v>2839838999</v>
      </c>
      <c r="D18" s="27">
        <f>D14-D16+D17</f>
        <v>3772030796</v>
      </c>
      <c r="E18" s="27">
        <f t="shared" ref="E18" si="2">E14+E16+E17</f>
        <v>2321220302</v>
      </c>
      <c r="F18" s="27">
        <f>F14-F16+F17</f>
        <v>6658156751</v>
      </c>
      <c r="G18" s="17">
        <f>G14-G16+G17</f>
        <v>5306905745</v>
      </c>
      <c r="H18" s="17">
        <f>H14-H16+H17</f>
        <v>7361740713</v>
      </c>
      <c r="I18" s="27"/>
      <c r="J18" s="27"/>
      <c r="K18" s="11"/>
      <c r="L18" s="11"/>
      <c r="M18" s="11"/>
    </row>
    <row r="19" spans="1:13" x14ac:dyDescent="0.25">
      <c r="B19" s="28"/>
      <c r="C19" s="28"/>
      <c r="D19" s="28"/>
      <c r="E19" s="28"/>
      <c r="F19" s="28"/>
      <c r="G19" s="36"/>
      <c r="H19" s="28"/>
      <c r="I19" s="11"/>
      <c r="J19" s="11"/>
      <c r="K19" s="11"/>
      <c r="L19" s="11"/>
      <c r="M19" s="11"/>
    </row>
    <row r="20" spans="1:13" x14ac:dyDescent="0.25">
      <c r="A20" s="5" t="s">
        <v>8</v>
      </c>
      <c r="B20" s="29"/>
      <c r="C20" s="29"/>
      <c r="D20" s="29"/>
      <c r="E20" s="29"/>
      <c r="F20" s="29"/>
      <c r="G20" s="15">
        <v>0</v>
      </c>
      <c r="H20" s="14"/>
      <c r="I20" s="11"/>
      <c r="J20" s="11"/>
      <c r="K20" s="11"/>
      <c r="L20" s="11"/>
      <c r="M20" s="11"/>
    </row>
    <row r="21" spans="1:13" x14ac:dyDescent="0.25">
      <c r="A21" s="39" t="s">
        <v>25</v>
      </c>
      <c r="B21" s="16">
        <f>B18-B20</f>
        <v>2829827686</v>
      </c>
      <c r="C21" s="16">
        <f>C18-C20</f>
        <v>2839838999</v>
      </c>
      <c r="D21" s="16">
        <f t="shared" ref="D21:H21" si="3">D18-D20</f>
        <v>3772030796</v>
      </c>
      <c r="E21" s="16">
        <f t="shared" si="3"/>
        <v>2321220302</v>
      </c>
      <c r="F21" s="16">
        <f t="shared" si="3"/>
        <v>6658156751</v>
      </c>
      <c r="G21" s="17">
        <f t="shared" si="3"/>
        <v>5306905745</v>
      </c>
      <c r="H21" s="17">
        <f t="shared" si="3"/>
        <v>7361740713</v>
      </c>
      <c r="I21" s="16"/>
      <c r="J21" s="16"/>
      <c r="K21" s="11"/>
      <c r="L21" s="11"/>
      <c r="M21" s="11"/>
    </row>
    <row r="22" spans="1:13" x14ac:dyDescent="0.25">
      <c r="B22" s="26"/>
      <c r="C22" s="26"/>
      <c r="D22" s="26"/>
      <c r="E22" s="26"/>
      <c r="F22" s="26"/>
      <c r="G22" s="18"/>
      <c r="H22" s="13"/>
      <c r="I22" s="11"/>
      <c r="J22" s="11"/>
      <c r="K22" s="11"/>
      <c r="L22" s="11"/>
      <c r="M22" s="11"/>
    </row>
    <row r="23" spans="1:13" x14ac:dyDescent="0.25">
      <c r="A23" s="35" t="s">
        <v>5</v>
      </c>
      <c r="B23" s="26"/>
      <c r="C23" s="26"/>
      <c r="D23" s="13">
        <v>0</v>
      </c>
      <c r="E23" s="26"/>
      <c r="F23" s="26"/>
      <c r="G23" s="18">
        <v>-32533280</v>
      </c>
      <c r="H23" s="13">
        <v>-79125310</v>
      </c>
      <c r="I23" s="13"/>
      <c r="J23" s="13"/>
      <c r="K23" s="11"/>
      <c r="L23" s="11"/>
      <c r="M23" s="11"/>
    </row>
    <row r="24" spans="1:13" x14ac:dyDescent="0.25">
      <c r="B24" s="28"/>
      <c r="C24" s="28"/>
      <c r="D24" s="28"/>
      <c r="E24" s="28"/>
      <c r="F24" s="28"/>
      <c r="G24" s="36"/>
      <c r="H24" s="28"/>
      <c r="I24" s="11"/>
      <c r="J24" s="11"/>
      <c r="K24" s="11"/>
      <c r="L24" s="11"/>
      <c r="M24" s="11"/>
    </row>
    <row r="25" spans="1:13" s="2" customFormat="1" x14ac:dyDescent="0.25">
      <c r="A25" s="2" t="s">
        <v>112</v>
      </c>
      <c r="B25" s="26">
        <v>644969218</v>
      </c>
      <c r="C25" s="26">
        <v>619850986</v>
      </c>
      <c r="D25" s="26">
        <v>668368686</v>
      </c>
      <c r="E25" s="26">
        <v>197184825</v>
      </c>
      <c r="F25" s="26"/>
      <c r="G25" s="41">
        <v>578288035</v>
      </c>
      <c r="H25" s="26">
        <v>2177818111</v>
      </c>
      <c r="I25" s="13"/>
      <c r="J25" s="13"/>
      <c r="K25" s="13"/>
      <c r="L25" s="13"/>
      <c r="M25" s="13"/>
    </row>
    <row r="26" spans="1:13" x14ac:dyDescent="0.25">
      <c r="B26" s="28"/>
      <c r="C26" s="28"/>
      <c r="D26" s="28"/>
      <c r="E26" s="28"/>
      <c r="F26" s="28"/>
      <c r="G26" s="36"/>
      <c r="H26" s="28"/>
      <c r="I26" s="11"/>
      <c r="J26" s="11"/>
      <c r="K26" s="11"/>
      <c r="L26" s="11"/>
      <c r="M26" s="11"/>
    </row>
    <row r="27" spans="1:13" ht="15.75" thickBot="1" x14ac:dyDescent="0.3">
      <c r="A27" s="39" t="s">
        <v>27</v>
      </c>
      <c r="B27" s="21">
        <f t="shared" ref="B27:G27" si="4">B21+B23-B25</f>
        <v>2184858468</v>
      </c>
      <c r="C27" s="21">
        <f t="shared" si="4"/>
        <v>2219988013</v>
      </c>
      <c r="D27" s="21">
        <f t="shared" si="4"/>
        <v>3103662110</v>
      </c>
      <c r="E27" s="21">
        <f t="shared" si="4"/>
        <v>2124035477</v>
      </c>
      <c r="F27" s="21">
        <f t="shared" si="4"/>
        <v>6658156751</v>
      </c>
      <c r="G27" s="21">
        <f t="shared" si="4"/>
        <v>4696084430</v>
      </c>
      <c r="H27" s="21">
        <f>H21+H23-H25</f>
        <v>5104797292</v>
      </c>
      <c r="I27" s="20"/>
      <c r="J27" s="20"/>
      <c r="K27" s="11"/>
      <c r="L27" s="11"/>
      <c r="M27" s="11"/>
    </row>
    <row r="28" spans="1:13" x14ac:dyDescent="0.25">
      <c r="A28" s="2"/>
      <c r="G28" s="42"/>
      <c r="H28" s="1"/>
    </row>
    <row r="29" spans="1:13" s="25" customFormat="1" x14ac:dyDescent="0.25">
      <c r="A29" s="39" t="s">
        <v>28</v>
      </c>
      <c r="B29" s="30">
        <f>B27/('1'!B52/10)</f>
        <v>3.6935077245783883</v>
      </c>
      <c r="C29" s="30">
        <f>C27/('1'!C52/10)</f>
        <v>2.8205988846557415</v>
      </c>
      <c r="D29" s="30">
        <f>D27/('1'!D52/10)</f>
        <v>3.7555697796305982</v>
      </c>
      <c r="E29" s="30">
        <f>E27/('1'!E52/10)</f>
        <v>2.4246960374362523</v>
      </c>
      <c r="F29" s="30">
        <f>F27/('1'!F52/10)</f>
        <v>6.2349458419349268</v>
      </c>
      <c r="G29" s="43">
        <f>G27/('1'!G52/10)</f>
        <v>4.3975882793396632</v>
      </c>
      <c r="H29" s="43">
        <f>H27/('1'!H52/10)</f>
        <v>4.7803222182919844</v>
      </c>
      <c r="I29" s="30"/>
      <c r="J29" s="30"/>
    </row>
    <row r="30" spans="1:13" x14ac:dyDescent="0.25">
      <c r="A30" s="8" t="s">
        <v>29</v>
      </c>
      <c r="B30" s="11">
        <f>'1'!B52/10</f>
        <v>591540246</v>
      </c>
      <c r="C30" s="11">
        <f>'1'!C52/10</f>
        <v>787062643</v>
      </c>
      <c r="D30" s="11">
        <f>'1'!D52/10</f>
        <v>826415775</v>
      </c>
      <c r="E30" s="11">
        <f>'1'!E52/10</f>
        <v>876000721</v>
      </c>
      <c r="F30" s="11">
        <f>'1'!F52/10</f>
        <v>1067877239</v>
      </c>
      <c r="G30" s="11">
        <f>'1'!G52/10</f>
        <v>1067877239</v>
      </c>
      <c r="H30" s="11">
        <f>'1'!H52/10</f>
        <v>1067877239</v>
      </c>
      <c r="I30" s="11"/>
    </row>
    <row r="53" spans="1:3" x14ac:dyDescent="0.25">
      <c r="A53" s="6"/>
      <c r="B53" s="6"/>
      <c r="C5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tabSelected="1" zoomScaleNormal="100" workbookViewId="0">
      <pane xSplit="1" ySplit="4" topLeftCell="B11" activePane="bottomRight" state="frozen"/>
      <selection pane="topRight" activeCell="B1" sqref="B1"/>
      <selection pane="bottomLeft" activeCell="A6" sqref="A6"/>
      <selection pane="bottomRight" activeCell="I22" sqref="I22"/>
    </sheetView>
  </sheetViews>
  <sheetFormatPr defaultRowHeight="15" x14ac:dyDescent="0.25"/>
  <cols>
    <col min="1" max="1" width="41.140625" customWidth="1"/>
    <col min="2" max="4" width="15" bestFit="1" customWidth="1"/>
    <col min="5" max="5" width="14.5703125" bestFit="1" customWidth="1"/>
    <col min="6" max="8" width="16" bestFit="1" customWidth="1"/>
    <col min="9" max="9" width="13.42578125" bestFit="1" customWidth="1"/>
    <col min="10" max="10" width="10" bestFit="1" customWidth="1"/>
  </cols>
  <sheetData>
    <row r="1" spans="1:13" ht="15.75" x14ac:dyDescent="0.25">
      <c r="A1" s="3" t="s">
        <v>42</v>
      </c>
      <c r="B1" s="3"/>
      <c r="C1" s="3"/>
      <c r="D1" s="3"/>
      <c r="E1" s="3"/>
      <c r="F1" s="3"/>
      <c r="G1" s="3"/>
    </row>
    <row r="2" spans="1:13" ht="15.75" x14ac:dyDescent="0.25">
      <c r="A2" s="3" t="s">
        <v>41</v>
      </c>
      <c r="B2" s="3"/>
      <c r="C2" s="3"/>
      <c r="D2" s="3"/>
      <c r="E2" s="3"/>
      <c r="F2" s="3"/>
      <c r="G2" s="3"/>
    </row>
    <row r="3" spans="1:13" ht="15.75" x14ac:dyDescent="0.25">
      <c r="A3" s="3" t="s">
        <v>38</v>
      </c>
      <c r="B3" s="3"/>
      <c r="C3" s="3"/>
      <c r="D3" s="3"/>
      <c r="E3" s="47" t="s">
        <v>104</v>
      </c>
      <c r="F3" s="3"/>
      <c r="G3" s="3"/>
    </row>
    <row r="4" spans="1:13" ht="15.75" x14ac:dyDescent="0.25">
      <c r="A4" s="3"/>
      <c r="B4" s="3">
        <v>2013</v>
      </c>
      <c r="C4" s="3">
        <v>2014</v>
      </c>
      <c r="D4" s="3">
        <v>2015</v>
      </c>
      <c r="E4" s="3">
        <v>2016</v>
      </c>
      <c r="F4" s="3">
        <v>2017</v>
      </c>
      <c r="G4" s="33">
        <v>2018</v>
      </c>
      <c r="H4" s="3">
        <v>2019</v>
      </c>
      <c r="I4" s="3"/>
    </row>
    <row r="5" spans="1:13" x14ac:dyDescent="0.25">
      <c r="A5" s="39" t="s">
        <v>30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5">
      <c r="A6" t="s">
        <v>9</v>
      </c>
      <c r="B6" s="11">
        <v>5596067532</v>
      </c>
      <c r="C6" s="11">
        <v>5278605673</v>
      </c>
      <c r="D6" s="11">
        <v>6091913039</v>
      </c>
      <c r="E6" s="11">
        <v>2638980638</v>
      </c>
      <c r="F6" s="11">
        <v>18254343547</v>
      </c>
      <c r="G6" s="11">
        <v>16160982645</v>
      </c>
      <c r="H6" s="11">
        <v>27808398801</v>
      </c>
      <c r="I6" s="11"/>
      <c r="J6" s="11"/>
      <c r="K6" s="11"/>
      <c r="L6" s="11"/>
      <c r="M6" s="11"/>
    </row>
    <row r="7" spans="1:13" ht="15.75" x14ac:dyDescent="0.25">
      <c r="A7" s="9" t="s">
        <v>10</v>
      </c>
      <c r="B7" s="11">
        <v>-2930522085</v>
      </c>
      <c r="C7" s="11">
        <v>-2132011308</v>
      </c>
      <c r="D7" s="11">
        <v>-2553815431</v>
      </c>
      <c r="E7" s="11">
        <v>-1722086613</v>
      </c>
      <c r="F7" s="11">
        <v>-13090474589</v>
      </c>
      <c r="G7" s="11">
        <v>-11349844760</v>
      </c>
      <c r="H7" s="11">
        <v>-21722259858</v>
      </c>
      <c r="I7" s="11"/>
      <c r="J7" s="11"/>
      <c r="K7" s="11"/>
      <c r="L7" s="11"/>
      <c r="M7" s="11"/>
    </row>
    <row r="8" spans="1:13" s="5" customFormat="1" x14ac:dyDescent="0.25">
      <c r="A8" s="5" t="s">
        <v>68</v>
      </c>
      <c r="B8" s="14">
        <v>152895213</v>
      </c>
      <c r="C8" s="14">
        <v>257340245</v>
      </c>
      <c r="D8" s="14">
        <v>357068134</v>
      </c>
      <c r="E8" s="14">
        <v>382910531</v>
      </c>
      <c r="F8" s="14">
        <v>593864892</v>
      </c>
      <c r="G8" s="14">
        <v>59252272</v>
      </c>
      <c r="H8" s="14">
        <v>43926173</v>
      </c>
      <c r="I8" s="14"/>
      <c r="J8" s="14"/>
      <c r="K8" s="14"/>
      <c r="L8" s="14"/>
      <c r="M8" s="14"/>
    </row>
    <row r="9" spans="1:13" s="5" customFormat="1" x14ac:dyDescent="0.25">
      <c r="A9" s="5" t="s">
        <v>69</v>
      </c>
      <c r="B9" s="14">
        <v>-396546350</v>
      </c>
      <c r="C9" s="14">
        <v>-394459878</v>
      </c>
      <c r="D9" s="14">
        <v>-207953289</v>
      </c>
      <c r="E9" s="14">
        <v>-48272728</v>
      </c>
      <c r="F9" s="14">
        <v>-577370299</v>
      </c>
      <c r="G9" s="14">
        <v>-19630517</v>
      </c>
      <c r="H9" s="14">
        <v>-76135963</v>
      </c>
      <c r="I9" s="14"/>
      <c r="J9" s="14"/>
      <c r="K9" s="14"/>
      <c r="L9" s="14"/>
      <c r="M9" s="14"/>
    </row>
    <row r="10" spans="1:13" x14ac:dyDescent="0.25">
      <c r="A10" s="40"/>
      <c r="B10" s="16">
        <f t="shared" ref="B10:H10" si="0">SUM(B6:B9)</f>
        <v>2421894310</v>
      </c>
      <c r="C10" s="16">
        <f t="shared" si="0"/>
        <v>3009474732</v>
      </c>
      <c r="D10" s="16">
        <f t="shared" si="0"/>
        <v>3687212453</v>
      </c>
      <c r="E10" s="16">
        <f t="shared" si="0"/>
        <v>1251531828</v>
      </c>
      <c r="F10" s="16">
        <f t="shared" si="0"/>
        <v>5180363551</v>
      </c>
      <c r="G10" s="16">
        <f t="shared" si="0"/>
        <v>4850759640</v>
      </c>
      <c r="H10" s="16">
        <f t="shared" si="0"/>
        <v>6053929153</v>
      </c>
      <c r="I10" s="16"/>
      <c r="J10" s="16"/>
      <c r="K10" s="11"/>
      <c r="L10" s="11"/>
      <c r="M10" s="11"/>
    </row>
    <row r="11" spans="1:13" x14ac:dyDescent="0.2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39" t="s">
        <v>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A13" s="4" t="s">
        <v>70</v>
      </c>
      <c r="B13" s="11"/>
      <c r="C13" s="11"/>
      <c r="D13" s="11"/>
      <c r="E13" s="11"/>
      <c r="F13" s="11"/>
      <c r="G13" s="11">
        <v>278853755</v>
      </c>
      <c r="H13" s="11">
        <v>296185805</v>
      </c>
      <c r="I13" s="11"/>
      <c r="J13" s="11"/>
      <c r="K13" s="11"/>
      <c r="L13" s="11"/>
      <c r="M13" s="11"/>
    </row>
    <row r="14" spans="1:13" x14ac:dyDescent="0.25">
      <c r="A14" s="4" t="s">
        <v>71</v>
      </c>
      <c r="B14" s="11">
        <v>-422735603</v>
      </c>
      <c r="C14" s="11">
        <v>-488715839</v>
      </c>
      <c r="D14" s="11">
        <v>-145135907</v>
      </c>
      <c r="E14" s="11">
        <v>-229575265</v>
      </c>
      <c r="F14" s="11">
        <v>-867707639</v>
      </c>
      <c r="G14" s="11">
        <v>-18586769932</v>
      </c>
      <c r="H14" s="11">
        <v>-2876129813</v>
      </c>
      <c r="I14" s="11"/>
      <c r="J14" s="11"/>
      <c r="K14" s="11"/>
      <c r="L14" s="11"/>
      <c r="M14" s="11"/>
    </row>
    <row r="15" spans="1:13" x14ac:dyDescent="0.25">
      <c r="A15" t="s">
        <v>72</v>
      </c>
      <c r="B15" s="11"/>
      <c r="C15" s="11"/>
      <c r="D15" s="11"/>
      <c r="E15" s="11"/>
      <c r="F15" s="11"/>
      <c r="G15" s="11">
        <v>-10345895</v>
      </c>
      <c r="H15" s="11">
        <v>-4407474</v>
      </c>
      <c r="I15" s="11"/>
      <c r="J15" s="11"/>
      <c r="K15" s="11"/>
      <c r="L15" s="11"/>
      <c r="M15" s="11"/>
    </row>
    <row r="16" spans="1:13" x14ac:dyDescent="0.25">
      <c r="A16" t="s">
        <v>91</v>
      </c>
      <c r="B16" s="11"/>
      <c r="C16" s="11"/>
      <c r="D16" s="11"/>
      <c r="E16" s="11">
        <v>-1051805093</v>
      </c>
      <c r="F16" s="11">
        <v>-1965173897</v>
      </c>
      <c r="G16" s="11"/>
      <c r="H16" s="11"/>
      <c r="I16" s="11"/>
      <c r="J16" s="11"/>
      <c r="K16" s="11"/>
      <c r="L16" s="11"/>
      <c r="M16" s="11"/>
    </row>
    <row r="17" spans="1:13" x14ac:dyDescent="0.25">
      <c r="A17" s="5" t="s">
        <v>73</v>
      </c>
      <c r="B17" s="11"/>
      <c r="C17" s="11"/>
      <c r="D17" s="11"/>
      <c r="E17" s="11"/>
      <c r="F17" s="11"/>
      <c r="G17" s="11">
        <v>3706650</v>
      </c>
      <c r="H17" s="11">
        <v>6043695</v>
      </c>
      <c r="I17" s="11"/>
      <c r="J17" s="11"/>
      <c r="K17" s="11"/>
      <c r="L17" s="11"/>
      <c r="M17" s="11"/>
    </row>
    <row r="18" spans="1:13" x14ac:dyDescent="0.25">
      <c r="A18" s="5" t="s">
        <v>90</v>
      </c>
      <c r="B18" s="11">
        <v>-1379925000</v>
      </c>
      <c r="C18" s="11">
        <v>-236000000</v>
      </c>
      <c r="D18" s="11">
        <v>-234900000</v>
      </c>
      <c r="E18" s="11">
        <v>-7885569</v>
      </c>
      <c r="F18" s="11">
        <v>-7885569</v>
      </c>
      <c r="G18" s="11"/>
      <c r="H18" s="11"/>
      <c r="I18" s="11"/>
      <c r="J18" s="11"/>
      <c r="K18" s="11"/>
      <c r="L18" s="11"/>
      <c r="M18" s="11"/>
    </row>
    <row r="19" spans="1:13" x14ac:dyDescent="0.25">
      <c r="A19" t="s">
        <v>74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t="s">
        <v>75</v>
      </c>
      <c r="B20" s="11"/>
      <c r="C20" s="11"/>
      <c r="D20" s="11"/>
      <c r="E20" s="11"/>
      <c r="F20" s="11"/>
      <c r="G20" s="11"/>
      <c r="H20" s="11">
        <v>200397901</v>
      </c>
      <c r="I20" s="11"/>
      <c r="J20" s="11"/>
      <c r="K20" s="11"/>
      <c r="L20" s="11"/>
      <c r="M20" s="11"/>
    </row>
    <row r="21" spans="1:13" x14ac:dyDescent="0.25">
      <c r="A21" t="s">
        <v>76</v>
      </c>
      <c r="B21" s="11"/>
      <c r="C21" s="11"/>
      <c r="D21" s="11"/>
      <c r="E21" s="11"/>
      <c r="F21" s="11"/>
      <c r="G21" s="11"/>
      <c r="H21" s="11">
        <v>191437348</v>
      </c>
      <c r="I21" s="11"/>
      <c r="J21" s="11"/>
      <c r="K21" s="11"/>
      <c r="L21" s="11"/>
      <c r="M21" s="11"/>
    </row>
    <row r="22" spans="1:13" x14ac:dyDescent="0.25">
      <c r="A22" t="s">
        <v>77</v>
      </c>
      <c r="B22" s="11"/>
      <c r="C22" s="11"/>
      <c r="D22" s="11"/>
      <c r="E22" s="11"/>
      <c r="F22" s="11">
        <v>300000000</v>
      </c>
      <c r="G22" s="11">
        <v>350917048</v>
      </c>
      <c r="H22" s="11">
        <v>25500000</v>
      </c>
      <c r="I22" s="11"/>
      <c r="J22" s="11"/>
      <c r="K22" s="11"/>
      <c r="L22" s="11"/>
      <c r="M22" s="11"/>
    </row>
    <row r="23" spans="1:13" x14ac:dyDescent="0.25">
      <c r="A23" s="2"/>
      <c r="B23" s="31"/>
      <c r="C23" s="31"/>
      <c r="D23" s="31"/>
      <c r="E23" s="31"/>
      <c r="F23" s="31"/>
      <c r="G23" s="31"/>
      <c r="H23" s="31"/>
      <c r="I23" s="11"/>
      <c r="J23" s="11"/>
      <c r="K23" s="11"/>
      <c r="L23" s="11"/>
      <c r="M23" s="11"/>
    </row>
    <row r="24" spans="1:13" x14ac:dyDescent="0.25">
      <c r="A24" s="2"/>
      <c r="B24" s="32">
        <f t="shared" ref="B24:H24" si="1">SUM(B13:B22)</f>
        <v>-1802660603</v>
      </c>
      <c r="C24" s="32">
        <f t="shared" si="1"/>
        <v>-724715839</v>
      </c>
      <c r="D24" s="32">
        <f t="shared" si="1"/>
        <v>-380035907</v>
      </c>
      <c r="E24" s="32">
        <f t="shared" si="1"/>
        <v>-1289265927</v>
      </c>
      <c r="F24" s="32">
        <f t="shared" si="1"/>
        <v>-2540767105</v>
      </c>
      <c r="G24" s="32">
        <f t="shared" si="1"/>
        <v>-17963638374</v>
      </c>
      <c r="H24" s="32">
        <f t="shared" si="1"/>
        <v>-2160972538</v>
      </c>
      <c r="I24" s="32"/>
      <c r="J24" s="32"/>
      <c r="K24" s="11"/>
      <c r="L24" s="11"/>
      <c r="M24" s="11"/>
    </row>
    <row r="25" spans="1:13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A26" s="39" t="s">
        <v>32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t="s">
        <v>78</v>
      </c>
      <c r="B27" s="11"/>
      <c r="C27" s="11"/>
      <c r="D27" s="11"/>
      <c r="E27" s="11"/>
      <c r="F27" s="11"/>
      <c r="G27" s="11">
        <v>-498733846</v>
      </c>
      <c r="H27" s="11">
        <v>-946714504</v>
      </c>
      <c r="I27" s="11"/>
      <c r="J27" s="11"/>
      <c r="K27" s="11"/>
      <c r="L27" s="11"/>
      <c r="M27" s="11"/>
    </row>
    <row r="28" spans="1:13" x14ac:dyDescent="0.25">
      <c r="A28" t="s">
        <v>92</v>
      </c>
      <c r="B28" s="11">
        <v>-934318938</v>
      </c>
      <c r="C28" s="11">
        <v>-867515625</v>
      </c>
      <c r="D28" s="11">
        <v>-881015628</v>
      </c>
      <c r="E28" s="11">
        <v>-218953125</v>
      </c>
      <c r="F28" s="11">
        <v>5900679834</v>
      </c>
      <c r="G28" s="11"/>
      <c r="H28" s="11"/>
      <c r="I28" s="11"/>
      <c r="J28" s="11"/>
      <c r="K28" s="11"/>
      <c r="L28" s="11"/>
      <c r="M28" s="11"/>
    </row>
    <row r="29" spans="1:13" x14ac:dyDescent="0.25">
      <c r="A29" t="s">
        <v>99</v>
      </c>
      <c r="B29" s="11"/>
      <c r="C29" s="11">
        <v>1012846312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5">
      <c r="A30" t="s">
        <v>93</v>
      </c>
      <c r="B30" s="11"/>
      <c r="C30" s="11"/>
      <c r="D30" s="11">
        <v>-1012846312</v>
      </c>
      <c r="E30" s="11">
        <v>-620548296</v>
      </c>
      <c r="F30" s="11">
        <v>-5724419411</v>
      </c>
      <c r="G30" s="11"/>
      <c r="H30" s="11"/>
      <c r="I30" s="11"/>
      <c r="J30" s="11"/>
      <c r="K30" s="11"/>
      <c r="L30" s="11"/>
      <c r="M30" s="11"/>
    </row>
    <row r="31" spans="1:13" x14ac:dyDescent="0.25">
      <c r="A31" t="s">
        <v>79</v>
      </c>
      <c r="B31" s="11"/>
      <c r="C31" s="11"/>
      <c r="D31" s="11"/>
      <c r="E31" s="11"/>
      <c r="F31" s="11"/>
      <c r="G31" s="11">
        <v>1100000000</v>
      </c>
      <c r="H31" s="11">
        <v>25964000</v>
      </c>
      <c r="I31" s="11"/>
      <c r="J31" s="11"/>
      <c r="K31" s="11"/>
      <c r="L31" s="11"/>
      <c r="M31" s="11"/>
    </row>
    <row r="32" spans="1:13" x14ac:dyDescent="0.25">
      <c r="A32" t="s">
        <v>80</v>
      </c>
      <c r="B32" s="11">
        <v>-468368900</v>
      </c>
      <c r="C32" s="11">
        <v>-468368900</v>
      </c>
      <c r="D32" s="11">
        <v>-468368900</v>
      </c>
      <c r="E32" s="11">
        <v>989427920</v>
      </c>
      <c r="F32" s="11">
        <v>671423820</v>
      </c>
      <c r="G32" s="11"/>
      <c r="H32" s="11">
        <f>800431534-160000000</f>
        <v>640431534</v>
      </c>
      <c r="I32" s="11"/>
      <c r="J32" s="11"/>
      <c r="K32" s="11"/>
      <c r="L32" s="11"/>
      <c r="M32" s="11"/>
    </row>
    <row r="33" spans="1:13" x14ac:dyDescent="0.25">
      <c r="A33" t="s">
        <v>105</v>
      </c>
      <c r="B33" s="11"/>
      <c r="C33" s="11"/>
      <c r="D33" s="11"/>
      <c r="E33" s="11"/>
      <c r="F33" s="11">
        <v>-620548296</v>
      </c>
      <c r="G33" s="11"/>
      <c r="H33" s="11"/>
      <c r="I33" s="11"/>
      <c r="J33" s="11"/>
      <c r="K33" s="11"/>
      <c r="L33" s="11"/>
      <c r="M33" s="11"/>
    </row>
    <row r="34" spans="1:13" x14ac:dyDescent="0.25">
      <c r="A34" t="s">
        <v>94</v>
      </c>
      <c r="B34" s="11"/>
      <c r="C34" s="11"/>
      <c r="D34" s="11"/>
      <c r="E34" s="11">
        <v>714122172</v>
      </c>
      <c r="F34" s="11">
        <v>1124122172</v>
      </c>
      <c r="G34" s="11"/>
      <c r="H34" s="11"/>
      <c r="I34" s="11"/>
      <c r="J34" s="11"/>
      <c r="K34" s="11"/>
      <c r="L34" s="11"/>
      <c r="M34" s="11"/>
    </row>
    <row r="35" spans="1:13" x14ac:dyDescent="0.25">
      <c r="A35" t="s">
        <v>95</v>
      </c>
      <c r="B35" s="11"/>
      <c r="C35" s="11"/>
      <c r="D35" s="11"/>
      <c r="E35" s="11"/>
      <c r="F35" s="11">
        <v>-6304789</v>
      </c>
      <c r="G35" s="11"/>
      <c r="H35" s="11"/>
      <c r="I35" s="11"/>
      <c r="J35" s="11"/>
      <c r="K35" s="11"/>
      <c r="L35" s="11"/>
      <c r="M35" s="11"/>
    </row>
    <row r="36" spans="1:13" x14ac:dyDescent="0.25">
      <c r="A36" t="s">
        <v>81</v>
      </c>
      <c r="B36" s="11">
        <v>-4332230</v>
      </c>
      <c r="C36" s="11">
        <v>-1046946</v>
      </c>
      <c r="D36" s="11">
        <v>-218607</v>
      </c>
      <c r="E36" s="11"/>
      <c r="F36" s="11"/>
      <c r="G36" s="11">
        <v>-384608890</v>
      </c>
      <c r="H36" s="11">
        <v>-5674776949</v>
      </c>
      <c r="I36" s="11"/>
      <c r="J36" s="11"/>
      <c r="K36" s="11"/>
      <c r="L36" s="11"/>
      <c r="M36" s="11"/>
    </row>
    <row r="37" spans="1:13" x14ac:dyDescent="0.25">
      <c r="A37" t="s">
        <v>82</v>
      </c>
      <c r="B37" s="11"/>
      <c r="C37" s="11"/>
      <c r="D37" s="11"/>
      <c r="E37" s="11"/>
      <c r="F37" s="11"/>
      <c r="G37" s="11">
        <v>15114148698</v>
      </c>
      <c r="H37" s="11">
        <v>5491526662</v>
      </c>
      <c r="I37" s="11"/>
      <c r="J37" s="11"/>
      <c r="K37" s="11"/>
      <c r="L37" s="11"/>
      <c r="M37" s="11"/>
    </row>
    <row r="38" spans="1:13" x14ac:dyDescent="0.25">
      <c r="A38" t="s">
        <v>83</v>
      </c>
      <c r="B38" s="11">
        <v>-55014416</v>
      </c>
      <c r="C38" s="11">
        <v>-444444</v>
      </c>
      <c r="D38" s="11"/>
      <c r="E38" s="11"/>
      <c r="F38" s="11"/>
      <c r="G38" s="11">
        <v>-2012067</v>
      </c>
      <c r="H38" s="11">
        <v>-104728205</v>
      </c>
      <c r="I38" s="11"/>
      <c r="J38" s="11"/>
      <c r="K38" s="11"/>
      <c r="L38" s="11"/>
      <c r="M38" s="11"/>
    </row>
    <row r="39" spans="1:13" x14ac:dyDescent="0.25">
      <c r="A39" t="s">
        <v>100</v>
      </c>
      <c r="B39" s="11"/>
      <c r="C39" s="11">
        <v>-1454799154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x14ac:dyDescent="0.25">
      <c r="A40" t="s">
        <v>101</v>
      </c>
      <c r="B40" s="11"/>
      <c r="C40" s="11">
        <v>-132838315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ht="30" x14ac:dyDescent="0.25">
      <c r="A41" s="4" t="s">
        <v>84</v>
      </c>
      <c r="B41" s="11">
        <v>619112</v>
      </c>
      <c r="C41" s="11">
        <v>-29581759</v>
      </c>
      <c r="D41" s="11">
        <v>31709443</v>
      </c>
      <c r="E41" s="11"/>
      <c r="F41" s="14"/>
      <c r="G41" s="11">
        <v>903798030</v>
      </c>
      <c r="H41" s="11">
        <v>820311158</v>
      </c>
      <c r="I41" s="11"/>
      <c r="J41" s="11"/>
      <c r="K41" s="11"/>
      <c r="L41" s="11"/>
      <c r="M41" s="11"/>
    </row>
    <row r="42" spans="1:13" x14ac:dyDescent="0.25">
      <c r="A42" t="s">
        <v>85</v>
      </c>
      <c r="B42" s="11"/>
      <c r="C42" s="11">
        <v>3782242</v>
      </c>
      <c r="D42" s="11">
        <v>-971574329</v>
      </c>
      <c r="E42" s="11">
        <v>-1162105482</v>
      </c>
      <c r="F42" s="14">
        <v>-1303775905</v>
      </c>
      <c r="G42" s="11">
        <v>-3188582753</v>
      </c>
      <c r="H42" s="11">
        <v>-3186586524</v>
      </c>
      <c r="I42" s="11"/>
      <c r="J42" s="11"/>
      <c r="K42" s="11"/>
      <c r="L42" s="11"/>
      <c r="M42" s="11"/>
    </row>
    <row r="43" spans="1:13" x14ac:dyDescent="0.25">
      <c r="A43" s="2"/>
      <c r="B43" s="32">
        <f t="shared" ref="B43:E43" si="2">SUM(B27:B42)</f>
        <v>-1461415372</v>
      </c>
      <c r="C43" s="32">
        <f t="shared" si="2"/>
        <v>-1937966589</v>
      </c>
      <c r="D43" s="32">
        <f t="shared" si="2"/>
        <v>-3302314333</v>
      </c>
      <c r="E43" s="32">
        <f t="shared" si="2"/>
        <v>-298056811</v>
      </c>
      <c r="F43" s="32">
        <f>SUM(F27:F42)</f>
        <v>41177425</v>
      </c>
      <c r="G43" s="32">
        <f>SUM(G27:G42)</f>
        <v>13044009172</v>
      </c>
      <c r="H43" s="32">
        <f>SUM(H27:H42)</f>
        <v>-2934572828</v>
      </c>
      <c r="I43" s="32"/>
      <c r="J43" s="32"/>
      <c r="K43" s="11"/>
      <c r="L43" s="11"/>
      <c r="M43" s="11"/>
    </row>
    <row r="44" spans="1:13" x14ac:dyDescent="0.25">
      <c r="B44" s="16"/>
      <c r="C44" s="16"/>
      <c r="D44" s="16"/>
      <c r="E44" s="16"/>
      <c r="F44" s="16"/>
      <c r="G44" s="16"/>
      <c r="H44" s="16"/>
      <c r="I44" s="16"/>
      <c r="J44" s="11"/>
      <c r="K44" s="11"/>
      <c r="L44" s="11"/>
      <c r="M44" s="11"/>
    </row>
    <row r="45" spans="1:13" x14ac:dyDescent="0.25">
      <c r="A45" s="2" t="s">
        <v>33</v>
      </c>
      <c r="B45" s="16">
        <f t="shared" ref="B45:H45" si="3">SUM(B10,B24,B43)</f>
        <v>-842181665</v>
      </c>
      <c r="C45" s="16">
        <f t="shared" si="3"/>
        <v>346792304</v>
      </c>
      <c r="D45" s="16">
        <f t="shared" si="3"/>
        <v>4862213</v>
      </c>
      <c r="E45" s="16">
        <f t="shared" si="3"/>
        <v>-335790910</v>
      </c>
      <c r="F45" s="16">
        <f t="shared" si="3"/>
        <v>2680773871</v>
      </c>
      <c r="G45" s="16">
        <f t="shared" si="3"/>
        <v>-68869562</v>
      </c>
      <c r="H45" s="16">
        <f t="shared" si="3"/>
        <v>958383787</v>
      </c>
      <c r="I45" s="16"/>
      <c r="J45" s="16"/>
      <c r="K45" s="11"/>
      <c r="L45" s="11"/>
      <c r="M45" s="11"/>
    </row>
    <row r="46" spans="1:13" x14ac:dyDescent="0.25">
      <c r="A46" s="8" t="s">
        <v>34</v>
      </c>
      <c r="B46" s="11">
        <v>2399159338</v>
      </c>
      <c r="C46" s="11">
        <v>1556977673</v>
      </c>
      <c r="D46" s="11">
        <v>1903769977</v>
      </c>
      <c r="E46" s="11">
        <v>2232299446</v>
      </c>
      <c r="F46" s="11">
        <v>2232299446</v>
      </c>
      <c r="G46" s="11">
        <v>4913073317</v>
      </c>
      <c r="H46" s="11">
        <v>4881992406</v>
      </c>
      <c r="I46" s="11"/>
      <c r="J46" s="11"/>
      <c r="K46" s="11"/>
      <c r="L46" s="11"/>
      <c r="M46" s="11"/>
    </row>
    <row r="47" spans="1:13" x14ac:dyDescent="0.25">
      <c r="A47" s="39" t="s">
        <v>86</v>
      </c>
      <c r="B47" s="11"/>
      <c r="C47" s="11"/>
      <c r="D47" s="11"/>
      <c r="E47" s="11"/>
      <c r="F47" s="11"/>
      <c r="G47" s="11">
        <v>37788651</v>
      </c>
      <c r="H47" s="11">
        <v>2920346</v>
      </c>
      <c r="I47" s="11"/>
      <c r="J47" s="11"/>
      <c r="K47" s="11"/>
      <c r="L47" s="11"/>
      <c r="M47" s="11"/>
    </row>
    <row r="48" spans="1:13" ht="15.75" thickBot="1" x14ac:dyDescent="0.3">
      <c r="A48" s="39" t="s">
        <v>35</v>
      </c>
      <c r="B48" s="20">
        <f>SUM(B45:B46)</f>
        <v>1556977673</v>
      </c>
      <c r="C48" s="20">
        <f>SUM(C45:C46)</f>
        <v>1903769977</v>
      </c>
      <c r="D48" s="20">
        <f>SUM(D45:D46)</f>
        <v>1908632190</v>
      </c>
      <c r="E48" s="20">
        <f t="shared" ref="E48:F48" si="4">SUM(E45:E46)</f>
        <v>1896508536</v>
      </c>
      <c r="F48" s="20">
        <f t="shared" si="4"/>
        <v>4913073317</v>
      </c>
      <c r="G48" s="20">
        <f>SUM(G45:G47)</f>
        <v>4881992406</v>
      </c>
      <c r="H48" s="20">
        <f>SUM(H45:H47)</f>
        <v>5843296539</v>
      </c>
      <c r="I48" s="20"/>
      <c r="J48" s="20"/>
      <c r="K48" s="11"/>
      <c r="L48" s="11"/>
      <c r="M48" s="11"/>
    </row>
    <row r="49" spans="1:13" ht="15.75" thickBot="1" x14ac:dyDescent="0.3">
      <c r="B49" s="20"/>
      <c r="C49" s="20"/>
      <c r="D49" s="20"/>
      <c r="E49" s="20"/>
      <c r="F49" s="20"/>
      <c r="G49" s="20"/>
      <c r="H49" s="20"/>
      <c r="I49" s="20"/>
      <c r="J49" s="11"/>
      <c r="K49" s="11"/>
      <c r="L49" s="11"/>
      <c r="M49" s="11"/>
    </row>
    <row r="50" spans="1:13" s="25" customFormat="1" x14ac:dyDescent="0.25">
      <c r="A50" s="39" t="s">
        <v>36</v>
      </c>
      <c r="B50" s="30">
        <f>B10/('1'!B52/10)</f>
        <v>4.0942173019957124</v>
      </c>
      <c r="C50" s="30">
        <f>C10/('1'!C52/10)</f>
        <v>3.8236787868993041</v>
      </c>
      <c r="D50" s="30">
        <f>D10/('1'!D52/10)</f>
        <v>4.4616917592116385</v>
      </c>
      <c r="E50" s="30">
        <f>E10/('1'!E52/10)</f>
        <v>1.4286881254747277</v>
      </c>
      <c r="F50" s="30">
        <f>F10/('1'!F52/10)</f>
        <v>4.8510852762917631</v>
      </c>
      <c r="G50" s="30">
        <f>G10/('1'!G52/10)</f>
        <v>4.5424319040102699</v>
      </c>
      <c r="H50" s="30">
        <f>H10/('1'!H52/10)</f>
        <v>5.6691246258503689</v>
      </c>
      <c r="I50" s="30"/>
      <c r="J50" s="24"/>
    </row>
    <row r="51" spans="1:13" x14ac:dyDescent="0.25">
      <c r="A51" s="39" t="s">
        <v>37</v>
      </c>
      <c r="B51" s="46">
        <f>'1'!B52/10</f>
        <v>591540246</v>
      </c>
      <c r="C51" s="46">
        <f>'1'!C52/10</f>
        <v>787062643</v>
      </c>
      <c r="D51" s="46">
        <f>'1'!D52/10</f>
        <v>826415775</v>
      </c>
      <c r="E51" s="46">
        <f>'1'!E52/10</f>
        <v>876000721</v>
      </c>
      <c r="F51" s="46">
        <f>'1'!F52/10</f>
        <v>1067877239</v>
      </c>
      <c r="G51" s="46">
        <f>'1'!G52/10</f>
        <v>1067877239</v>
      </c>
      <c r="H51" s="46">
        <f>'1'!H52/10</f>
        <v>1067877239</v>
      </c>
    </row>
    <row r="52" spans="1:13" ht="15.75" x14ac:dyDescent="0.25">
      <c r="A52" s="3"/>
      <c r="B52" s="7"/>
      <c r="C52" s="7"/>
      <c r="D52" s="7"/>
      <c r="E52" s="7"/>
      <c r="F52" s="7"/>
      <c r="G52" s="7"/>
      <c r="H52" s="7"/>
      <c r="I52" s="6"/>
    </row>
    <row r="53" spans="1:13" x14ac:dyDescent="0.25">
      <c r="B53" s="6"/>
      <c r="C53" s="6"/>
      <c r="D53" s="6"/>
      <c r="E53" s="6"/>
      <c r="F53" s="6"/>
      <c r="G53" s="6"/>
      <c r="H53" s="6"/>
      <c r="I53" s="6"/>
    </row>
    <row r="54" spans="1:13" x14ac:dyDescent="0.25">
      <c r="B54" s="6"/>
      <c r="C54" s="6"/>
      <c r="D54" s="6"/>
      <c r="E54" s="6"/>
      <c r="F54" s="6"/>
      <c r="G54" s="6"/>
      <c r="H54" s="6"/>
      <c r="I5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Hossen</dc:creator>
  <cp:lastModifiedBy>Anik</cp:lastModifiedBy>
  <dcterms:created xsi:type="dcterms:W3CDTF">2017-04-17T04:07:28Z</dcterms:created>
  <dcterms:modified xsi:type="dcterms:W3CDTF">2020-04-11T15:29:52Z</dcterms:modified>
</cp:coreProperties>
</file>