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940" tabRatio="84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C12" i="3" l="1"/>
  <c r="D12" i="3"/>
  <c r="E12" i="3"/>
  <c r="F12" i="3"/>
  <c r="G12" i="3"/>
  <c r="C24" i="3"/>
  <c r="D24" i="3"/>
  <c r="E24" i="3"/>
  <c r="F24" i="3"/>
  <c r="G24" i="3"/>
  <c r="C32" i="3"/>
  <c r="D32" i="3"/>
  <c r="E32" i="3"/>
  <c r="F32" i="3"/>
  <c r="G32" i="3"/>
  <c r="C29" i="2"/>
  <c r="D29" i="2"/>
  <c r="E29" i="2"/>
  <c r="F29" i="2"/>
  <c r="G29" i="2"/>
  <c r="B29" i="2"/>
  <c r="F19" i="2"/>
  <c r="G19" i="2"/>
  <c r="G22" i="1"/>
  <c r="F22" i="1"/>
  <c r="D22" i="2"/>
  <c r="E13" i="2"/>
  <c r="E28" i="2"/>
  <c r="E61" i="1"/>
  <c r="E22" i="2"/>
  <c r="E48" i="1"/>
  <c r="B39" i="1"/>
  <c r="C39" i="1"/>
  <c r="D39" i="1"/>
  <c r="F39" i="1"/>
  <c r="G39" i="1"/>
  <c r="E39" i="1"/>
  <c r="C26" i="2" l="1"/>
  <c r="D26" i="2"/>
  <c r="B26" i="2"/>
  <c r="C23" i="2"/>
  <c r="D23" i="2"/>
  <c r="E23" i="2"/>
  <c r="F23" i="2"/>
  <c r="G23" i="2"/>
  <c r="B23" i="2"/>
  <c r="C62" i="1" l="1"/>
  <c r="D62" i="1"/>
  <c r="F62" i="1"/>
  <c r="G62" i="1"/>
  <c r="B62" i="1"/>
  <c r="D18" i="2" l="1"/>
  <c r="D48" i="1"/>
  <c r="D22" i="1"/>
  <c r="C22" i="1"/>
  <c r="B32" i="3" l="1"/>
  <c r="B18" i="2"/>
  <c r="B48" i="1" l="1"/>
  <c r="B26" i="1" l="1"/>
  <c r="C26" i="1"/>
  <c r="B6" i="1"/>
  <c r="C6" i="1"/>
  <c r="C36" i="1" l="1"/>
  <c r="B36" i="1"/>
  <c r="B12" i="3"/>
  <c r="B39" i="3" s="1"/>
  <c r="C39" i="3"/>
  <c r="D39" i="3"/>
  <c r="E39" i="3"/>
  <c r="G39" i="3"/>
  <c r="F39" i="3"/>
  <c r="B24" i="3"/>
  <c r="F48" i="1"/>
  <c r="F61" i="1" s="1"/>
  <c r="D26" i="1"/>
  <c r="E26" i="1"/>
  <c r="E36" i="1" s="1"/>
  <c r="F26" i="1"/>
  <c r="G26" i="1"/>
  <c r="G6" i="1"/>
  <c r="D6" i="1"/>
  <c r="F6" i="1"/>
  <c r="B61" i="1"/>
  <c r="C48" i="1"/>
  <c r="C61" i="1" s="1"/>
  <c r="D61" i="1"/>
  <c r="G48" i="1"/>
  <c r="G61" i="1" s="1"/>
  <c r="G8" i="2"/>
  <c r="G13" i="2" s="1"/>
  <c r="G22" i="2" s="1"/>
  <c r="B8" i="2"/>
  <c r="B13" i="2" s="1"/>
  <c r="B22" i="2" s="1"/>
  <c r="B28" i="2" s="1"/>
  <c r="C8" i="2"/>
  <c r="C13" i="2" s="1"/>
  <c r="C22" i="2" s="1"/>
  <c r="C28" i="2" s="1"/>
  <c r="D8" i="2"/>
  <c r="E8" i="2"/>
  <c r="F8" i="2"/>
  <c r="F13" i="2" s="1"/>
  <c r="F22" i="2" s="1"/>
  <c r="G26" i="2" l="1"/>
  <c r="G28" i="2" s="1"/>
  <c r="F26" i="2"/>
  <c r="F28" i="2" s="1"/>
  <c r="E26" i="2"/>
  <c r="G36" i="1"/>
  <c r="D13" i="2"/>
  <c r="D28" i="2" s="1"/>
  <c r="F36" i="1"/>
  <c r="D36" i="1"/>
  <c r="F34" i="3"/>
  <c r="F36" i="3" s="1"/>
  <c r="D59" i="1"/>
  <c r="C59" i="1"/>
  <c r="C60" i="1" s="1"/>
  <c r="F59" i="1"/>
  <c r="E59" i="1"/>
  <c r="E60" i="1" s="1"/>
  <c r="G59" i="1"/>
  <c r="B59" i="1"/>
  <c r="B60" i="1" s="1"/>
  <c r="E34" i="3"/>
  <c r="E36" i="3" s="1"/>
  <c r="D34" i="3"/>
  <c r="D36" i="3" s="1"/>
  <c r="C34" i="3"/>
  <c r="C36" i="3" s="1"/>
  <c r="G34" i="3"/>
  <c r="G36" i="3" s="1"/>
  <c r="G60" i="1" l="1"/>
  <c r="F60" i="1"/>
  <c r="D60" i="1"/>
  <c r="B34" i="3"/>
  <c r="B36" i="3" s="1"/>
</calcChain>
</file>

<file path=xl/sharedStrings.xml><?xml version="1.0" encoding="utf-8"?>
<sst xmlns="http://schemas.openxmlformats.org/spreadsheetml/2006/main" count="105" uniqueCount="100">
  <si>
    <t>Operating Expenses</t>
  </si>
  <si>
    <t xml:space="preserve">Acquisition of Fixed Assets </t>
  </si>
  <si>
    <t>Reinsurance premium</t>
  </si>
  <si>
    <t>Net Premium</t>
  </si>
  <si>
    <t>Interest, dividend and rents</t>
  </si>
  <si>
    <t>Other income</t>
  </si>
  <si>
    <t>Expenses</t>
  </si>
  <si>
    <t>Claims under policies</t>
  </si>
  <si>
    <t>Commissions</t>
  </si>
  <si>
    <t xml:space="preserve">Reserve for unexpired risk </t>
  </si>
  <si>
    <t>Decrease in Diminution in Value of Investment</t>
  </si>
  <si>
    <t>Paid Up Capital</t>
  </si>
  <si>
    <t>Dividend equalisation reserve</t>
  </si>
  <si>
    <t xml:space="preserve">Fair Value Change Account </t>
  </si>
  <si>
    <t>Retained Earnings (DLIC Securities)</t>
  </si>
  <si>
    <t>Estimated liabilities in respect of outstanding claims, whether due or intimated</t>
  </si>
  <si>
    <t>Amount due to other persons or bodies carrying on
insurance business</t>
  </si>
  <si>
    <t>Sundry creditors</t>
  </si>
  <si>
    <t xml:space="preserve">Provision for doubtful debts </t>
  </si>
  <si>
    <t>Premium deposits</t>
  </si>
  <si>
    <t>Statutory deposit with Bangladesh Bank (BGTB)</t>
  </si>
  <si>
    <t xml:space="preserve">Bangladesh Govt. Treasury Bond (BGTB) </t>
  </si>
  <si>
    <t xml:space="preserve">Shares listed on stock exchanges </t>
  </si>
  <si>
    <t>Debentures and bonds</t>
  </si>
  <si>
    <t>Mutual fund</t>
  </si>
  <si>
    <t>Central Depository Bangladesh Ltd.</t>
  </si>
  <si>
    <t>Investment property</t>
  </si>
  <si>
    <t xml:space="preserve">Other loans </t>
  </si>
  <si>
    <t>Loan</t>
  </si>
  <si>
    <t>DSE Membership</t>
  </si>
  <si>
    <t>Preliminary Expenses</t>
  </si>
  <si>
    <t>Agents’ balance</t>
  </si>
  <si>
    <t>Outstanding premium</t>
  </si>
  <si>
    <t>Interest, dividends and rents accruing but not due</t>
  </si>
  <si>
    <t>Advances and deposits</t>
  </si>
  <si>
    <t>Sundry debtors</t>
  </si>
  <si>
    <t>Cash and bank balances</t>
  </si>
  <si>
    <t>Stamps, printing and stationery in hand</t>
  </si>
  <si>
    <t>Life Insurance Fund</t>
  </si>
  <si>
    <t>Collection from premium</t>
  </si>
  <si>
    <t>Other income received</t>
  </si>
  <si>
    <t>Payment for operating activities</t>
  </si>
  <si>
    <t>Claim paid</t>
  </si>
  <si>
    <t xml:space="preserve">Source tax (income tax) deducted </t>
  </si>
  <si>
    <t>Investment made</t>
  </si>
  <si>
    <t>Proceeds from sale of fixed assets</t>
  </si>
  <si>
    <t>Interest, dividends &amp; rents received</t>
  </si>
  <si>
    <t>Dividend Paid</t>
  </si>
  <si>
    <t>Welfare Fund</t>
  </si>
  <si>
    <t>Provision of diminution value of securities</t>
  </si>
  <si>
    <t>Investment in Shares</t>
  </si>
  <si>
    <t>Short Term Investment (PISL)</t>
  </si>
  <si>
    <t>Bangladesh Govt. Islami Investment Bond (BGIIB)</t>
  </si>
  <si>
    <t>Short Term Investment (PFI)</t>
  </si>
  <si>
    <t>Disposal of Investment</t>
  </si>
  <si>
    <t>Loan against Policies realised</t>
  </si>
  <si>
    <t>Advance against Land</t>
  </si>
  <si>
    <t>SunLife Insurance Company Limited</t>
  </si>
  <si>
    <t>Flat Revaluation Reserve (BTA)</t>
  </si>
  <si>
    <t>Deferered Expenses</t>
  </si>
  <si>
    <t>Profit on Share Sale</t>
  </si>
  <si>
    <t>Payment for re-insurance, Management Exps. &amp; others</t>
  </si>
  <si>
    <t>Loan against policies paid</t>
  </si>
  <si>
    <t>Payment of Refund Warrant to the Unsuccessful Share Applicant</t>
  </si>
  <si>
    <t>Payment SOD</t>
  </si>
  <si>
    <t>Non- Controlling Interest</t>
  </si>
  <si>
    <t>Capital Riased</t>
  </si>
  <si>
    <t>Revenue (BDSSL)</t>
  </si>
  <si>
    <t>Balance Sheet</t>
  </si>
  <si>
    <t>As at year end</t>
  </si>
  <si>
    <t>Assets</t>
  </si>
  <si>
    <t>Non Current Assets</t>
  </si>
  <si>
    <t xml:space="preserve">Fixed Assets </t>
  </si>
  <si>
    <t>Current Assets</t>
  </si>
  <si>
    <t>Liabilities and Capital</t>
  </si>
  <si>
    <t>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</si>
  <si>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</si>
  <si>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</si>
  <si>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</si>
  <si>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</si>
  <si>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</si>
  <si>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Gross Premium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</si>
  <si>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</si>
  <si>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</si>
  <si>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</si>
  <si>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</si>
  <si>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</si>
  <si>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</si>
  <si>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</si>
  <si>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</si>
  <si>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</si>
  <si>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</si>
  <si>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</si>
  <si>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</si>
  <si>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</si>
  <si>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</si>
  <si>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Current</t>
  </si>
  <si>
    <t>Deferred</t>
  </si>
  <si>
    <t>Other Loan Paid/realized</t>
  </si>
  <si>
    <t>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</si>
</sst>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/>
    <xf numFmtId="3" fontId="0" fillId="0" borderId="0" xfId="0" applyNumberFormat="1" applyFont="1"/>
    <xf numFmtId="3" fontId="0" fillId="0" borderId="0" xfId="0" applyNumberFormat="1"/>
    <xf numFmtId="3" fontId="0" fillId="0" borderId="0" xfId="0" applyNumberFormat="1" applyFont="1" applyBorder="1"/>
    <xf numFmtId="3" fontId="0" fillId="0" borderId="0" xfId="0" applyNumberFormat="1" applyBorder="1"/>
    <xf numFmtId="0" fontId="0" fillId="0" borderId="0" xfId="0" applyFont="1"/>
    <xf numFmtId="2" fontId="2" fillId="0" borderId="0" xfId="0" applyNumberFormat="1" applyFont="1"/>
    <xf numFmtId="3" fontId="2" fillId="0" borderId="0" xfId="0" applyNumberFormat="1" applyFont="1" applyBorder="1"/>
    <xf numFmtId="0" fontId="2" fillId="0" borderId="0" xfId="0" applyFont="1" applyBorder="1"/>
    <xf numFmtId="2" fontId="2" fillId="0" borderId="1" xfId="0" applyNumberFormat="1" applyFont="1" applyBorder="1"/>
    <xf numFmtId="0" fontId="0" fillId="0" borderId="0" xfId="0" applyBorder="1"/>
    <xf numFmtId="164" fontId="0" fillId="0" borderId="0" xfId="1" applyNumberFormat="1" applyFont="1"/>
    <xf numFmtId="164" fontId="2" fillId="0" borderId="2" xfId="1" applyNumberFormat="1" applyFont="1" applyBorder="1"/>
    <xf numFmtId="0" fontId="0" fillId="0" borderId="0" xfId="0" applyAlignment="1">
      <alignment wrapText="1"/>
    </xf>
    <xf numFmtId="164" fontId="4" fillId="0" borderId="2" xfId="1" applyNumberFormat="1" applyFont="1" applyBorder="1"/>
    <xf numFmtId="164" fontId="2" fillId="0" borderId="0" xfId="1" applyNumberFormat="1" applyFont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3" fontId="2" fillId="0" borderId="0" xfId="0" applyNumberFormat="1" applyFont="1" applyFill="1"/>
    <xf numFmtId="3" fontId="0" fillId="0" borderId="0" xfId="0" applyNumberFormat="1" applyFont="1" applyFill="1"/>
    <xf numFmtId="3" fontId="0" fillId="0" borderId="0" xfId="0" applyNumberFormat="1" applyFill="1"/>
    <xf numFmtId="3" fontId="0" fillId="0" borderId="0" xfId="0" applyNumberFormat="1" applyFill="1" applyBorder="1"/>
    <xf numFmtId="164" fontId="2" fillId="0" borderId="0" xfId="1" applyNumberFormat="1" applyFont="1" applyFill="1"/>
    <xf numFmtId="164" fontId="0" fillId="0" borderId="0" xfId="1" applyNumberFormat="1" applyFont="1" applyFill="1"/>
    <xf numFmtId="2" fontId="2" fillId="0" borderId="0" xfId="0" applyNumberFormat="1" applyFont="1" applyFill="1"/>
    <xf numFmtId="15" fontId="2" fillId="0" borderId="0" xfId="0" applyNumberFormat="1" applyFont="1"/>
    <xf numFmtId="164" fontId="2" fillId="0" borderId="0" xfId="0" applyNumberFormat="1" applyFont="1"/>
    <xf numFmtId="0" fontId="0" fillId="0" borderId="0" xfId="0" applyFont="1" applyAlignment="1"/>
    <xf numFmtId="0" fontId="5" fillId="0" borderId="0" xfId="0" applyFont="1" applyFill="1"/>
    <xf numFmtId="3" fontId="0" fillId="0" borderId="0" xfId="0" applyNumberFormat="1" applyFont="1" applyFill="1" applyBorder="1"/>
    <xf numFmtId="0" fontId="2" fillId="0" borderId="3" xfId="0" applyFont="1" applyBorder="1" applyAlignment="1">
      <alignment horizontal="left"/>
    </xf>
    <xf numFmtId="0" fontId="6" fillId="0" borderId="0" xfId="0" applyFont="1"/>
    <xf numFmtId="0" fontId="3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3" xfId="0" applyFont="1" applyBorder="1"/>
    <xf numFmtId="0" fontId="3" fillId="0" borderId="3" xfId="0" applyFont="1" applyBorder="1"/>
    <xf numFmtId="0" fontId="2" fillId="0" borderId="4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F30" sqref="F30"/>
    </sheetView>
  </sheetViews>
  <sheetFormatPr defaultRowHeight="15" x14ac:dyDescent="0.25"/>
  <cols>
    <col min="1" max="1" width="44.875" customWidth="1"/>
    <col min="2" max="2" width="18" style="21" bestFit="1" customWidth="1"/>
    <col min="3" max="3" width="18" bestFit="1" customWidth="1"/>
    <col min="4" max="4" width="13.875" bestFit="1" customWidth="1"/>
    <col min="5" max="5" width="14.625" customWidth="1"/>
    <col min="6" max="6" width="14.625" bestFit="1" customWidth="1"/>
    <col min="7" max="7" width="12.75" bestFit="1" customWidth="1"/>
  </cols>
  <sheetData>
    <row r="1" spans="1:7" ht="15.75" x14ac:dyDescent="0.25">
      <c r="A1" s="1" t="s">
        <v>57</v>
      </c>
    </row>
    <row r="2" spans="1:7" ht="15.75" x14ac:dyDescent="0.25">
      <c r="A2" s="1" t="s">
        <v>68</v>
      </c>
    </row>
    <row r="3" spans="1:7" ht="15.75" x14ac:dyDescent="0.25">
      <c r="A3" s="1" t="s">
        <v>69</v>
      </c>
    </row>
    <row r="4" spans="1:7" ht="15.75" x14ac:dyDescent="0.25"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</row>
    <row r="5" spans="1:7" x14ac:dyDescent="0.25">
      <c r="A5" s="34" t="s">
        <v>70</v>
      </c>
    </row>
    <row r="6" spans="1:7" x14ac:dyDescent="0.25">
      <c r="A6" s="35" t="s">
        <v>71</v>
      </c>
      <c r="B6" s="22">
        <f t="shared" ref="B6:G6" si="0">SUM(B7:B18)</f>
        <v>1400141848</v>
      </c>
      <c r="C6" s="3">
        <f t="shared" si="0"/>
        <v>1588906434</v>
      </c>
      <c r="D6" s="3">
        <f t="shared" si="0"/>
        <v>1632384448</v>
      </c>
      <c r="E6" s="3">
        <v>1405858857</v>
      </c>
      <c r="F6" s="3">
        <f t="shared" si="0"/>
        <v>1095174454</v>
      </c>
      <c r="G6" s="3">
        <f t="shared" si="0"/>
        <v>653804591</v>
      </c>
    </row>
    <row r="7" spans="1:7" x14ac:dyDescent="0.25">
      <c r="A7" t="s">
        <v>20</v>
      </c>
      <c r="B7" s="23">
        <v>15000000</v>
      </c>
      <c r="C7" s="4">
        <v>15000000</v>
      </c>
      <c r="D7" s="4">
        <v>15000000</v>
      </c>
      <c r="E7" s="4"/>
      <c r="F7" s="4">
        <v>698700000</v>
      </c>
      <c r="G7" s="4">
        <v>261300000</v>
      </c>
    </row>
    <row r="8" spans="1:7" x14ac:dyDescent="0.25">
      <c r="A8" t="s">
        <v>21</v>
      </c>
      <c r="B8" s="23">
        <v>731300000</v>
      </c>
      <c r="C8" s="4">
        <v>881300000</v>
      </c>
      <c r="D8" s="4">
        <v>931300000</v>
      </c>
      <c r="E8" s="4"/>
      <c r="F8" s="4">
        <v>15000000</v>
      </c>
      <c r="G8" s="4">
        <v>15000000</v>
      </c>
    </row>
    <row r="9" spans="1:7" x14ac:dyDescent="0.25">
      <c r="A9" t="s">
        <v>52</v>
      </c>
      <c r="B9" s="24"/>
      <c r="C9" s="5"/>
      <c r="D9" s="4"/>
      <c r="E9" s="4"/>
      <c r="F9" s="4">
        <v>381474454</v>
      </c>
      <c r="G9" s="4">
        <v>377504591</v>
      </c>
    </row>
    <row r="10" spans="1:7" x14ac:dyDescent="0.25">
      <c r="A10" t="s">
        <v>22</v>
      </c>
      <c r="B10" s="25"/>
      <c r="C10" s="7"/>
      <c r="D10" s="7"/>
      <c r="E10" s="6"/>
      <c r="F10" s="6"/>
    </row>
    <row r="11" spans="1:7" s="21" customFormat="1" x14ac:dyDescent="0.25">
      <c r="A11" s="21" t="s">
        <v>50</v>
      </c>
      <c r="B11" s="25">
        <v>653841848</v>
      </c>
      <c r="C11" s="25">
        <v>692606434</v>
      </c>
      <c r="D11" s="25">
        <v>686084448</v>
      </c>
      <c r="E11" s="33"/>
      <c r="F11" s="33"/>
    </row>
    <row r="12" spans="1:7" x14ac:dyDescent="0.25">
      <c r="A12" t="s">
        <v>23</v>
      </c>
      <c r="B12" s="24"/>
      <c r="C12" s="5"/>
      <c r="D12" s="5"/>
      <c r="E12" s="6"/>
      <c r="F12" s="6"/>
    </row>
    <row r="13" spans="1:7" x14ac:dyDescent="0.25">
      <c r="A13" t="s">
        <v>24</v>
      </c>
      <c r="B13" s="24"/>
      <c r="C13" s="5"/>
      <c r="D13" s="5"/>
      <c r="E13" s="5"/>
      <c r="F13" s="4"/>
    </row>
    <row r="14" spans="1:7" x14ac:dyDescent="0.25">
      <c r="A14" t="s">
        <v>25</v>
      </c>
      <c r="B14" s="24"/>
      <c r="C14" s="5"/>
      <c r="D14" s="5"/>
      <c r="E14" s="5"/>
      <c r="F14" s="5"/>
    </row>
    <row r="15" spans="1:7" x14ac:dyDescent="0.25">
      <c r="A15" t="s">
        <v>26</v>
      </c>
      <c r="B15" s="24"/>
      <c r="C15" s="5"/>
      <c r="D15" s="5"/>
      <c r="E15" s="5"/>
      <c r="F15" s="4"/>
    </row>
    <row r="16" spans="1:7" x14ac:dyDescent="0.25">
      <c r="A16" t="s">
        <v>51</v>
      </c>
      <c r="B16" s="24"/>
      <c r="C16" s="5"/>
      <c r="D16" s="5"/>
      <c r="E16" s="5"/>
      <c r="F16" s="4"/>
    </row>
    <row r="17" spans="1:7" x14ac:dyDescent="0.25">
      <c r="A17" t="s">
        <v>53</v>
      </c>
      <c r="B17" s="24"/>
      <c r="C17" s="5"/>
      <c r="D17" s="5"/>
      <c r="E17" s="5"/>
      <c r="F17" s="4"/>
    </row>
    <row r="18" spans="1:7" x14ac:dyDescent="0.25">
      <c r="A18" t="s">
        <v>27</v>
      </c>
      <c r="B18" s="24"/>
      <c r="C18" s="5"/>
      <c r="D18" s="5"/>
      <c r="E18" s="5"/>
      <c r="F18" s="4"/>
    </row>
    <row r="19" spans="1:7" x14ac:dyDescent="0.25">
      <c r="C19" s="5"/>
      <c r="D19" s="5"/>
      <c r="E19" s="5"/>
      <c r="F19" s="5"/>
    </row>
    <row r="20" spans="1:7" x14ac:dyDescent="0.25">
      <c r="A20" s="35" t="s">
        <v>28</v>
      </c>
      <c r="B20" s="26">
        <v>2818293</v>
      </c>
      <c r="C20" s="3">
        <v>4093710</v>
      </c>
      <c r="D20" s="3">
        <v>3825126</v>
      </c>
      <c r="E20" s="3">
        <v>4084934</v>
      </c>
      <c r="F20" s="3">
        <v>4026541</v>
      </c>
      <c r="G20" s="3">
        <v>4020459</v>
      </c>
    </row>
    <row r="21" spans="1:7" x14ac:dyDescent="0.25">
      <c r="C21" s="5"/>
      <c r="D21" s="5"/>
      <c r="E21" s="5"/>
      <c r="F21" s="5"/>
    </row>
    <row r="22" spans="1:7" x14ac:dyDescent="0.25">
      <c r="A22" s="35" t="s">
        <v>72</v>
      </c>
      <c r="B22" s="26">
        <v>171754109</v>
      </c>
      <c r="C22" s="3">
        <f>67117595+118235699</f>
        <v>185353294</v>
      </c>
      <c r="D22" s="3">
        <f>491556524+127038733</f>
        <v>618595257</v>
      </c>
      <c r="E22" s="3">
        <v>615597465</v>
      </c>
      <c r="F22" s="3">
        <f>548960035+196382185</f>
        <v>745342220</v>
      </c>
      <c r="G22">
        <f>558108900+165372400</f>
        <v>723481300</v>
      </c>
    </row>
    <row r="23" spans="1:7" x14ac:dyDescent="0.25">
      <c r="A23" s="35" t="s">
        <v>37</v>
      </c>
      <c r="B23" s="26">
        <v>4954549</v>
      </c>
      <c r="C23" s="3">
        <v>4918766</v>
      </c>
      <c r="D23" s="3">
        <v>6950956</v>
      </c>
      <c r="E23" s="3">
        <v>6043115</v>
      </c>
      <c r="F23" s="3">
        <v>7052559</v>
      </c>
      <c r="G23" s="3">
        <v>6964224</v>
      </c>
    </row>
    <row r="24" spans="1:7" x14ac:dyDescent="0.25">
      <c r="A24" s="35" t="s">
        <v>59</v>
      </c>
      <c r="B24" s="26">
        <v>10880770</v>
      </c>
      <c r="C24" s="5">
        <v>8940570</v>
      </c>
      <c r="D24" s="5">
        <v>7000370</v>
      </c>
      <c r="E24" s="5">
        <v>5060170</v>
      </c>
      <c r="F24" s="5">
        <v>3119970</v>
      </c>
      <c r="G24" s="5">
        <v>1179770</v>
      </c>
    </row>
    <row r="25" spans="1:7" x14ac:dyDescent="0.25">
      <c r="C25" s="5"/>
      <c r="D25" s="5"/>
      <c r="E25" s="5"/>
      <c r="F25" s="5"/>
    </row>
    <row r="26" spans="1:7" x14ac:dyDescent="0.25">
      <c r="A26" s="35" t="s">
        <v>73</v>
      </c>
      <c r="B26" s="25">
        <f>SUM(B27:B34)</f>
        <v>2111697083</v>
      </c>
      <c r="C26" s="7">
        <f t="shared" ref="C26:F26" si="1">SUM(C27:C34)</f>
        <v>2280305946</v>
      </c>
      <c r="D26" s="3">
        <f t="shared" si="1"/>
        <v>2019082775</v>
      </c>
      <c r="E26" s="3">
        <f t="shared" si="1"/>
        <v>1659304468</v>
      </c>
      <c r="F26" s="3">
        <f t="shared" si="1"/>
        <v>1675799383</v>
      </c>
      <c r="G26" s="3">
        <f>SUM(G27:G34)</f>
        <v>1551938773</v>
      </c>
    </row>
    <row r="27" spans="1:7" x14ac:dyDescent="0.25">
      <c r="A27" t="s">
        <v>29</v>
      </c>
      <c r="B27" s="25"/>
      <c r="C27" s="7"/>
      <c r="D27" s="5"/>
      <c r="E27" s="5"/>
      <c r="F27" s="5"/>
    </row>
    <row r="28" spans="1:7" x14ac:dyDescent="0.25">
      <c r="A28" t="s">
        <v>30</v>
      </c>
      <c r="B28" s="27"/>
      <c r="C28" s="5"/>
      <c r="D28" s="5"/>
      <c r="E28" s="5"/>
      <c r="F28" s="5"/>
    </row>
    <row r="29" spans="1:7" x14ac:dyDescent="0.25">
      <c r="A29" t="s">
        <v>31</v>
      </c>
      <c r="B29" s="27">
        <v>8370372</v>
      </c>
      <c r="C29" s="5">
        <v>4156694</v>
      </c>
      <c r="D29" s="5">
        <v>137422</v>
      </c>
      <c r="E29" s="5">
        <v>0</v>
      </c>
      <c r="F29" s="5"/>
    </row>
    <row r="30" spans="1:7" x14ac:dyDescent="0.25">
      <c r="A30" t="s">
        <v>32</v>
      </c>
      <c r="B30" s="27">
        <v>418290049</v>
      </c>
      <c r="C30" s="5">
        <v>329350090</v>
      </c>
      <c r="D30" s="5">
        <v>466760206</v>
      </c>
      <c r="E30" s="5">
        <v>436787228</v>
      </c>
      <c r="F30" s="5">
        <v>394252614</v>
      </c>
      <c r="G30" s="5">
        <v>356187315</v>
      </c>
    </row>
    <row r="31" spans="1:7" x14ac:dyDescent="0.25">
      <c r="A31" t="s">
        <v>33</v>
      </c>
      <c r="B31" s="27">
        <v>106412726</v>
      </c>
      <c r="C31" s="5">
        <v>89490967</v>
      </c>
      <c r="D31" s="5">
        <v>66254128</v>
      </c>
      <c r="E31" s="5">
        <v>47050080</v>
      </c>
      <c r="F31" s="5">
        <v>31190648</v>
      </c>
      <c r="G31" s="5">
        <v>25893630</v>
      </c>
    </row>
    <row r="32" spans="1:7" x14ac:dyDescent="0.25">
      <c r="A32" t="s">
        <v>34</v>
      </c>
      <c r="B32" s="27">
        <v>269320618</v>
      </c>
      <c r="C32" s="5">
        <v>375560492</v>
      </c>
      <c r="D32" s="5">
        <v>479927107</v>
      </c>
      <c r="E32" s="5">
        <v>289405460</v>
      </c>
      <c r="F32" s="5">
        <v>382470908</v>
      </c>
      <c r="G32" s="5">
        <v>354939156</v>
      </c>
    </row>
    <row r="33" spans="1:7" x14ac:dyDescent="0.25">
      <c r="A33" t="s">
        <v>35</v>
      </c>
      <c r="B33" s="27"/>
      <c r="C33" s="5"/>
      <c r="D33" s="5"/>
      <c r="E33" s="5"/>
      <c r="F33" s="5"/>
      <c r="G33" s="5">
        <v>117508</v>
      </c>
    </row>
    <row r="34" spans="1:7" x14ac:dyDescent="0.25">
      <c r="A34" t="s">
        <v>36</v>
      </c>
      <c r="B34" s="27">
        <v>1309303318</v>
      </c>
      <c r="C34" s="5">
        <v>1481747703</v>
      </c>
      <c r="D34" s="5">
        <v>1006003912</v>
      </c>
      <c r="E34" s="5">
        <v>886061700</v>
      </c>
      <c r="F34" s="5">
        <v>867885213</v>
      </c>
      <c r="G34" s="5">
        <v>814801164</v>
      </c>
    </row>
    <row r="35" spans="1:7" x14ac:dyDescent="0.25">
      <c r="C35" s="5"/>
      <c r="D35" s="5"/>
      <c r="E35" s="5"/>
      <c r="F35" s="5"/>
    </row>
    <row r="36" spans="1:7" x14ac:dyDescent="0.25">
      <c r="A36" s="2"/>
      <c r="B36" s="22">
        <f>B26+B6+B20+B22+B23+B24</f>
        <v>3702246652</v>
      </c>
      <c r="C36" s="22">
        <f>C26+C6+C20+C22+C23+C24</f>
        <v>4072518720</v>
      </c>
      <c r="D36" s="22">
        <f t="shared" ref="D36:G36" si="2">D26+D6+D20+D22+D23+D24</f>
        <v>4287838932</v>
      </c>
      <c r="E36" s="22">
        <f t="shared" si="2"/>
        <v>3695949009</v>
      </c>
      <c r="F36" s="22">
        <f t="shared" si="2"/>
        <v>3530515127</v>
      </c>
      <c r="G36" s="22">
        <f t="shared" si="2"/>
        <v>2941389117</v>
      </c>
    </row>
    <row r="37" spans="1:7" x14ac:dyDescent="0.25">
      <c r="F37" s="5"/>
    </row>
    <row r="38" spans="1:7" ht="15.75" x14ac:dyDescent="0.25">
      <c r="A38" s="36" t="s">
        <v>74</v>
      </c>
    </row>
    <row r="39" spans="1:7" ht="15.75" x14ac:dyDescent="0.25">
      <c r="A39" s="37" t="s">
        <v>75</v>
      </c>
      <c r="B39" s="3">
        <f t="shared" ref="B39:G39" si="3">SUM(B40:B46)</f>
        <v>148213752</v>
      </c>
      <c r="C39" s="3">
        <f t="shared" si="3"/>
        <v>201570286</v>
      </c>
      <c r="D39" s="3">
        <f t="shared" si="3"/>
        <v>354045864</v>
      </c>
      <c r="E39" s="3">
        <f t="shared" si="3"/>
        <v>175213436</v>
      </c>
      <c r="F39" s="3">
        <f t="shared" si="3"/>
        <v>129804213</v>
      </c>
      <c r="G39" s="3">
        <f t="shared" si="3"/>
        <v>162034322</v>
      </c>
    </row>
    <row r="40" spans="1:7" x14ac:dyDescent="0.25">
      <c r="A40" s="8" t="s">
        <v>15</v>
      </c>
      <c r="B40" s="23">
        <v>10683857</v>
      </c>
      <c r="C40" s="4">
        <v>10293368</v>
      </c>
      <c r="D40" s="4">
        <v>11437639</v>
      </c>
      <c r="E40" s="4">
        <v>11798851</v>
      </c>
      <c r="F40" s="4">
        <v>4525752</v>
      </c>
      <c r="G40" s="4">
        <v>2798199</v>
      </c>
    </row>
    <row r="41" spans="1:7" x14ac:dyDescent="0.25">
      <c r="A41" s="31" t="s">
        <v>16</v>
      </c>
      <c r="B41" s="23">
        <v>867235</v>
      </c>
      <c r="C41" s="4">
        <v>831186</v>
      </c>
      <c r="D41" s="4">
        <v>644472</v>
      </c>
      <c r="E41" s="4">
        <v>566421</v>
      </c>
      <c r="F41" s="4">
        <v>1444620</v>
      </c>
      <c r="G41" s="4"/>
    </row>
    <row r="42" spans="1:7" x14ac:dyDescent="0.25">
      <c r="A42" s="20" t="s">
        <v>17</v>
      </c>
      <c r="B42" s="23">
        <v>136662660</v>
      </c>
      <c r="C42" s="4">
        <v>190445732</v>
      </c>
      <c r="D42" s="4">
        <v>341963753</v>
      </c>
      <c r="E42" s="4">
        <v>162848164</v>
      </c>
      <c r="F42" s="4">
        <v>123833841</v>
      </c>
      <c r="G42" s="4">
        <v>159236123</v>
      </c>
    </row>
    <row r="43" spans="1:7" x14ac:dyDescent="0.25">
      <c r="A43" s="20" t="s">
        <v>18</v>
      </c>
      <c r="B43" s="23"/>
      <c r="C43" s="4"/>
      <c r="D43" s="4"/>
      <c r="E43" s="4"/>
      <c r="F43" s="4"/>
      <c r="G43" s="4"/>
    </row>
    <row r="44" spans="1:7" x14ac:dyDescent="0.25">
      <c r="A44" s="20" t="s">
        <v>49</v>
      </c>
      <c r="B44" s="23"/>
      <c r="C44" s="4"/>
      <c r="D44" s="4"/>
      <c r="E44" s="4"/>
      <c r="F44" s="4"/>
      <c r="G44" s="4"/>
    </row>
    <row r="45" spans="1:7" x14ac:dyDescent="0.25">
      <c r="A45" s="20" t="s">
        <v>9</v>
      </c>
      <c r="B45" s="23"/>
      <c r="C45" s="4"/>
      <c r="D45" s="4"/>
      <c r="E45" s="4"/>
      <c r="F45" s="4"/>
      <c r="G45" s="4"/>
    </row>
    <row r="46" spans="1:7" x14ac:dyDescent="0.25">
      <c r="A46" s="20" t="s">
        <v>19</v>
      </c>
      <c r="B46" s="23"/>
      <c r="C46" s="4"/>
      <c r="D46" s="4"/>
      <c r="E46" s="4"/>
      <c r="F46" s="4"/>
      <c r="G46" s="4"/>
    </row>
    <row r="47" spans="1:7" x14ac:dyDescent="0.25">
      <c r="A47" s="20"/>
      <c r="B47" s="23"/>
      <c r="C47" s="4"/>
      <c r="D47" s="4"/>
      <c r="E47" s="4"/>
      <c r="F47" s="4"/>
      <c r="G47" s="4"/>
    </row>
    <row r="48" spans="1:7" x14ac:dyDescent="0.25">
      <c r="A48" s="35" t="s">
        <v>76</v>
      </c>
      <c r="B48" s="22">
        <f t="shared" ref="B48:G48" si="4">SUM(B49:B57)</f>
        <v>3554032900</v>
      </c>
      <c r="C48" s="3">
        <f t="shared" si="4"/>
        <v>3870948434</v>
      </c>
      <c r="D48" s="3">
        <f>SUM(D49:D57)</f>
        <v>3933793068</v>
      </c>
      <c r="E48" s="3">
        <f>350595000+E52+E54</f>
        <v>3520735573</v>
      </c>
      <c r="F48" s="3">
        <f t="shared" si="4"/>
        <v>3400710914</v>
      </c>
      <c r="G48" s="3">
        <f t="shared" si="4"/>
        <v>2779354795</v>
      </c>
    </row>
    <row r="49" spans="1:7" x14ac:dyDescent="0.25">
      <c r="A49" t="s">
        <v>11</v>
      </c>
      <c r="B49" s="23">
        <v>315000000</v>
      </c>
      <c r="C49" s="5">
        <v>330750000</v>
      </c>
      <c r="D49" s="5">
        <v>350595000</v>
      </c>
      <c r="E49" s="5"/>
      <c r="F49" s="5">
        <v>350595500</v>
      </c>
      <c r="G49" s="5">
        <v>357606900</v>
      </c>
    </row>
    <row r="50" spans="1:7" x14ac:dyDescent="0.25">
      <c r="A50" t="s">
        <v>12</v>
      </c>
      <c r="B50" s="24"/>
      <c r="C50" s="5"/>
      <c r="D50" s="5"/>
      <c r="E50" s="5"/>
      <c r="F50" s="5"/>
      <c r="G50" s="5"/>
    </row>
    <row r="51" spans="1:7" x14ac:dyDescent="0.25">
      <c r="A51" t="s">
        <v>13</v>
      </c>
      <c r="B51" s="24"/>
      <c r="C51" s="5"/>
      <c r="D51" s="5"/>
      <c r="E51" s="5"/>
      <c r="F51" s="5"/>
      <c r="G51" s="5"/>
    </row>
    <row r="52" spans="1:7" x14ac:dyDescent="0.25">
      <c r="A52" s="20" t="s">
        <v>58</v>
      </c>
      <c r="B52" s="23">
        <v>30335832</v>
      </c>
      <c r="C52" s="4">
        <v>25279860</v>
      </c>
      <c r="D52" s="4">
        <v>20223888</v>
      </c>
      <c r="E52" s="4">
        <v>15167916</v>
      </c>
      <c r="F52" s="4">
        <v>14156722</v>
      </c>
      <c r="G52" s="4">
        <v>13145528</v>
      </c>
    </row>
    <row r="53" spans="1:7" x14ac:dyDescent="0.25">
      <c r="A53" t="s">
        <v>14</v>
      </c>
      <c r="D53" s="5"/>
      <c r="E53" s="5"/>
      <c r="F53" s="5"/>
    </row>
    <row r="54" spans="1:7" x14ac:dyDescent="0.25">
      <c r="A54" t="s">
        <v>38</v>
      </c>
      <c r="B54" s="27">
        <v>3096992559</v>
      </c>
      <c r="C54" s="14">
        <v>3402471096</v>
      </c>
      <c r="D54" s="5">
        <v>3447521322</v>
      </c>
      <c r="E54" s="5">
        <v>3154972657</v>
      </c>
      <c r="F54" s="5">
        <v>3035958692</v>
      </c>
      <c r="G54" s="5">
        <v>2408602367</v>
      </c>
    </row>
    <row r="55" spans="1:7" x14ac:dyDescent="0.25">
      <c r="A55" t="s">
        <v>48</v>
      </c>
      <c r="B55" s="27"/>
      <c r="C55" s="14"/>
      <c r="D55" s="5"/>
      <c r="E55" s="5"/>
      <c r="F55" s="5"/>
    </row>
    <row r="56" spans="1:7" x14ac:dyDescent="0.25">
      <c r="B56" s="27"/>
      <c r="C56" s="14"/>
      <c r="D56" s="5"/>
      <c r="E56" s="5"/>
      <c r="F56" s="5"/>
    </row>
    <row r="57" spans="1:7" x14ac:dyDescent="0.25">
      <c r="A57" s="35" t="s">
        <v>77</v>
      </c>
      <c r="B57" s="24">
        <v>111704509</v>
      </c>
      <c r="C57" s="5">
        <v>112447478</v>
      </c>
      <c r="D57" s="5">
        <v>115452858</v>
      </c>
      <c r="E57" s="5"/>
      <c r="F57" s="5"/>
    </row>
    <row r="58" spans="1:7" x14ac:dyDescent="0.25">
      <c r="A58" s="35"/>
      <c r="B58" s="24"/>
      <c r="C58" s="5"/>
      <c r="D58" s="5"/>
      <c r="E58" s="5"/>
      <c r="F58" s="5"/>
    </row>
    <row r="59" spans="1:7" x14ac:dyDescent="0.25">
      <c r="A59" s="2"/>
      <c r="B59" s="22">
        <f t="shared" ref="B59:G59" si="5">B39+B48</f>
        <v>3702246652</v>
      </c>
      <c r="C59" s="3">
        <f t="shared" si="5"/>
        <v>4072518720</v>
      </c>
      <c r="D59" s="3">
        <f t="shared" si="5"/>
        <v>4287838932</v>
      </c>
      <c r="E59" s="3">
        <f t="shared" si="5"/>
        <v>3695949009</v>
      </c>
      <c r="F59" s="3">
        <f t="shared" si="5"/>
        <v>3530515127</v>
      </c>
      <c r="G59" s="3">
        <f t="shared" si="5"/>
        <v>2941389117</v>
      </c>
    </row>
    <row r="60" spans="1:7" x14ac:dyDescent="0.25">
      <c r="B60" s="24">
        <f t="shared" ref="B60:G60" si="6">B36-B59</f>
        <v>0</v>
      </c>
      <c r="C60" s="24">
        <f t="shared" si="6"/>
        <v>0</v>
      </c>
      <c r="D60" s="24">
        <f t="shared" si="6"/>
        <v>0</v>
      </c>
      <c r="E60" s="24">
        <f t="shared" si="6"/>
        <v>0</v>
      </c>
      <c r="F60" s="24">
        <f t="shared" si="6"/>
        <v>0</v>
      </c>
      <c r="G60" s="24">
        <f t="shared" si="6"/>
        <v>0</v>
      </c>
    </row>
    <row r="61" spans="1:7" x14ac:dyDescent="0.25">
      <c r="A61" s="38" t="s">
        <v>78</v>
      </c>
      <c r="B61" s="28">
        <f t="shared" ref="B61:G61" si="7">B48/(B49/10)</f>
        <v>112.82644126984127</v>
      </c>
      <c r="C61" s="9">
        <f t="shared" si="7"/>
        <v>117.03547797430083</v>
      </c>
      <c r="D61" s="9">
        <f t="shared" si="7"/>
        <v>112.20334197578403</v>
      </c>
      <c r="E61" s="9">
        <f>E48/E62</f>
        <v>100.42172800524823</v>
      </c>
      <c r="F61" s="9">
        <f t="shared" si="7"/>
        <v>96.998133575587815</v>
      </c>
      <c r="G61" s="9">
        <f t="shared" si="7"/>
        <v>77.720949875407882</v>
      </c>
    </row>
    <row r="62" spans="1:7" x14ac:dyDescent="0.25">
      <c r="A62" s="38" t="s">
        <v>79</v>
      </c>
      <c r="B62" s="21">
        <f>B49/10</f>
        <v>31500000</v>
      </c>
      <c r="C62" s="21">
        <f t="shared" ref="C62:G62" si="8">C49/10</f>
        <v>33075000</v>
      </c>
      <c r="D62" s="21">
        <f t="shared" si="8"/>
        <v>35059500</v>
      </c>
      <c r="E62" s="21">
        <v>35059500</v>
      </c>
      <c r="F62" s="21">
        <f t="shared" si="8"/>
        <v>35059550</v>
      </c>
      <c r="G62" s="21">
        <f t="shared" si="8"/>
        <v>35760690</v>
      </c>
    </row>
    <row r="63" spans="1:7" x14ac:dyDescent="0.25">
      <c r="B63" s="24"/>
      <c r="C63" s="5"/>
      <c r="D63" s="5"/>
      <c r="F63" s="5"/>
      <c r="G63" s="5"/>
    </row>
    <row r="64" spans="1:7" x14ac:dyDescent="0.25">
      <c r="E64" s="5"/>
      <c r="F6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pane xSplit="1" ySplit="4" topLeftCell="G20" activePane="bottomRight" state="frozen"/>
      <selection pane="topRight" activeCell="B1" sqref="B1"/>
      <selection pane="bottomLeft" activeCell="A6" sqref="A6"/>
      <selection pane="bottomRight" activeCell="G26" sqref="G26"/>
    </sheetView>
  </sheetViews>
  <sheetFormatPr defaultRowHeight="15" x14ac:dyDescent="0.25"/>
  <cols>
    <col min="1" max="1" width="46.625" customWidth="1"/>
    <col min="2" max="2" width="18" style="8" customWidth="1"/>
    <col min="3" max="3" width="18.75" style="8" bestFit="1" customWidth="1"/>
    <col min="4" max="4" width="22.75" style="8" bestFit="1" customWidth="1"/>
    <col min="5" max="7" width="18.75" style="8" bestFit="1" customWidth="1"/>
  </cols>
  <sheetData>
    <row r="1" spans="1:7" ht="15.75" x14ac:dyDescent="0.25">
      <c r="A1" s="1" t="s">
        <v>57</v>
      </c>
      <c r="B1" s="2"/>
      <c r="C1" s="2"/>
      <c r="D1" s="2"/>
      <c r="E1" s="2"/>
      <c r="F1" s="2"/>
      <c r="G1" s="2"/>
    </row>
    <row r="2" spans="1:7" ht="15.75" x14ac:dyDescent="0.25">
      <c r="A2" s="1" t="s">
        <v>80</v>
      </c>
      <c r="B2" s="2"/>
      <c r="C2" s="2"/>
      <c r="D2" s="2"/>
      <c r="E2" s="2"/>
      <c r="F2" s="2"/>
      <c r="G2" s="2"/>
    </row>
    <row r="3" spans="1:7" ht="15.75" x14ac:dyDescent="0.25">
      <c r="A3" s="1" t="s">
        <v>69</v>
      </c>
      <c r="B3" s="2"/>
      <c r="C3" s="2"/>
      <c r="D3" s="2"/>
      <c r="E3" s="2"/>
      <c r="F3" s="2"/>
      <c r="G3" s="2"/>
    </row>
    <row r="4" spans="1:7" ht="15.75" x14ac:dyDescent="0.25">
      <c r="A4" s="1"/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</row>
    <row r="5" spans="1:7" ht="15.75" x14ac:dyDescent="0.25">
      <c r="A5" s="1"/>
      <c r="B5" s="29"/>
      <c r="C5" s="29"/>
      <c r="D5" s="29"/>
      <c r="E5" s="29"/>
      <c r="F5" s="29"/>
      <c r="G5" s="29"/>
    </row>
    <row r="6" spans="1:7" ht="15.75" x14ac:dyDescent="0.25">
      <c r="A6" s="39" t="s">
        <v>81</v>
      </c>
      <c r="B6" s="18">
        <v>1439433182</v>
      </c>
      <c r="C6" s="18">
        <v>1457121370</v>
      </c>
      <c r="D6" s="18">
        <v>1652988544</v>
      </c>
      <c r="E6" s="18">
        <v>1137151613</v>
      </c>
      <c r="F6" s="18">
        <v>1084659226</v>
      </c>
      <c r="G6" s="18">
        <v>807109584</v>
      </c>
    </row>
    <row r="7" spans="1:7" ht="15.75" x14ac:dyDescent="0.25">
      <c r="A7" s="19" t="s">
        <v>2</v>
      </c>
      <c r="B7" s="14">
        <v>379498</v>
      </c>
      <c r="C7" s="14">
        <v>653850</v>
      </c>
      <c r="D7" s="14">
        <v>1730571</v>
      </c>
      <c r="E7" s="14">
        <v>5361943</v>
      </c>
      <c r="F7" s="14">
        <v>3415568</v>
      </c>
      <c r="G7" s="14">
        <v>869516</v>
      </c>
    </row>
    <row r="8" spans="1:7" ht="15.75" x14ac:dyDescent="0.25">
      <c r="A8" s="39" t="s">
        <v>3</v>
      </c>
      <c r="B8" s="30">
        <f t="shared" ref="B8:E8" si="0">B6-B7</f>
        <v>1439053684</v>
      </c>
      <c r="C8" s="30">
        <f t="shared" si="0"/>
        <v>1456467520</v>
      </c>
      <c r="D8" s="30">
        <f t="shared" si="0"/>
        <v>1651257973</v>
      </c>
      <c r="E8" s="30">
        <f t="shared" si="0"/>
        <v>1131789670</v>
      </c>
      <c r="F8" s="30">
        <f>F6-F7</f>
        <v>1081243658</v>
      </c>
      <c r="G8" s="30">
        <f>G6-G7</f>
        <v>806240068</v>
      </c>
    </row>
    <row r="9" spans="1:7" ht="15.75" x14ac:dyDescent="0.25">
      <c r="A9" s="19" t="s">
        <v>4</v>
      </c>
      <c r="B9" s="14">
        <v>225498314</v>
      </c>
      <c r="C9" s="14">
        <v>220831397</v>
      </c>
      <c r="D9" s="14">
        <v>197723820</v>
      </c>
      <c r="E9" s="14">
        <v>109484177</v>
      </c>
      <c r="F9" s="14">
        <v>168285359</v>
      </c>
      <c r="G9" s="14">
        <v>87217750</v>
      </c>
    </row>
    <row r="10" spans="1:7" ht="15.75" x14ac:dyDescent="0.25">
      <c r="A10" s="32" t="s">
        <v>60</v>
      </c>
      <c r="B10" s="27">
        <v>1324988</v>
      </c>
      <c r="C10" s="14">
        <v>5715664</v>
      </c>
      <c r="D10" s="14">
        <v>9409495</v>
      </c>
      <c r="E10" s="14"/>
      <c r="F10" s="14"/>
      <c r="G10" s="14"/>
    </row>
    <row r="11" spans="1:7" ht="15.75" x14ac:dyDescent="0.25">
      <c r="A11" s="32" t="s">
        <v>67</v>
      </c>
      <c r="B11" s="27"/>
      <c r="C11" s="14">
        <v>14768061</v>
      </c>
      <c r="D11" s="14">
        <v>33159809</v>
      </c>
      <c r="E11" s="14"/>
      <c r="F11" s="14"/>
      <c r="G11" s="14"/>
    </row>
    <row r="12" spans="1:7" ht="15.75" x14ac:dyDescent="0.25">
      <c r="A12" s="19" t="s">
        <v>5</v>
      </c>
      <c r="B12" s="14">
        <v>786128</v>
      </c>
      <c r="C12" s="14">
        <v>1629795</v>
      </c>
      <c r="D12" s="14">
        <v>4022118</v>
      </c>
      <c r="E12" s="14">
        <v>3009655</v>
      </c>
      <c r="F12" s="14">
        <v>7316639</v>
      </c>
      <c r="G12" s="14">
        <v>17515964</v>
      </c>
    </row>
    <row r="13" spans="1:7" ht="15.75" x14ac:dyDescent="0.25">
      <c r="A13" s="1"/>
      <c r="B13" s="18">
        <f t="shared" ref="B13:F13" si="1">B8+B9+B12</f>
        <v>1665338126</v>
      </c>
      <c r="C13" s="18">
        <f t="shared" si="1"/>
        <v>1678928712</v>
      </c>
      <c r="D13" s="18">
        <f>D8+D9+D12</f>
        <v>1853003911</v>
      </c>
      <c r="E13" s="18">
        <f>E8+E9+E12</f>
        <v>1244283502</v>
      </c>
      <c r="F13" s="18">
        <f t="shared" si="1"/>
        <v>1256845656</v>
      </c>
      <c r="G13" s="18">
        <f>G8+G9+G12</f>
        <v>910973782</v>
      </c>
    </row>
    <row r="14" spans="1:7" ht="15.75" x14ac:dyDescent="0.25">
      <c r="A14" s="1"/>
      <c r="B14" s="29"/>
      <c r="C14" s="29"/>
      <c r="D14" s="29"/>
      <c r="E14" s="29"/>
      <c r="F14" s="29"/>
      <c r="G14" s="29"/>
    </row>
    <row r="15" spans="1:7" ht="15.75" x14ac:dyDescent="0.25">
      <c r="A15" s="39" t="s">
        <v>6</v>
      </c>
      <c r="B15" s="29"/>
      <c r="C15" s="29"/>
      <c r="D15" s="29"/>
      <c r="E15" s="29"/>
      <c r="F15" s="29"/>
      <c r="G15" s="29"/>
    </row>
    <row r="16" spans="1:7" ht="15.75" x14ac:dyDescent="0.25">
      <c r="A16" s="19" t="s">
        <v>7</v>
      </c>
      <c r="B16" s="14">
        <v>427725956</v>
      </c>
      <c r="C16" s="14">
        <v>534331925</v>
      </c>
      <c r="D16" s="14">
        <v>609878025</v>
      </c>
      <c r="E16" s="14">
        <v>740445170</v>
      </c>
      <c r="F16" s="14">
        <v>746713783</v>
      </c>
      <c r="G16" s="14">
        <v>952477700</v>
      </c>
    </row>
    <row r="17" spans="1:7" ht="15.75" x14ac:dyDescent="0.25">
      <c r="A17" s="19" t="s">
        <v>8</v>
      </c>
      <c r="B17" s="14">
        <v>277650226</v>
      </c>
      <c r="C17" s="14">
        <v>255249275</v>
      </c>
      <c r="D17" s="14">
        <v>390273524</v>
      </c>
      <c r="E17" s="14">
        <v>206525283</v>
      </c>
      <c r="F17" s="14">
        <v>171844067</v>
      </c>
      <c r="G17" s="14">
        <v>115609868</v>
      </c>
    </row>
    <row r="18" spans="1:7" ht="15.75" x14ac:dyDescent="0.25">
      <c r="A18" s="19" t="s">
        <v>0</v>
      </c>
      <c r="B18" s="14">
        <f>36224310+575164208</f>
        <v>611388518</v>
      </c>
      <c r="C18" s="14">
        <v>557920520</v>
      </c>
      <c r="D18" s="14">
        <f>40256558+771839766</f>
        <v>812096324</v>
      </c>
      <c r="E18" s="14">
        <v>543441597</v>
      </c>
      <c r="F18" s="14">
        <v>421124279</v>
      </c>
      <c r="G18" s="14">
        <v>382845316</v>
      </c>
    </row>
    <row r="19" spans="1:7" ht="15.75" x14ac:dyDescent="0.25">
      <c r="A19" s="19" t="s">
        <v>99</v>
      </c>
      <c r="B19" s="14"/>
      <c r="C19" s="14"/>
      <c r="D19" s="14"/>
      <c r="E19" s="14">
        <v>40722667</v>
      </c>
      <c r="F19" s="14">
        <f>44588973</f>
        <v>44588973</v>
      </c>
      <c r="G19" s="14">
        <f>43048808+37336515</f>
        <v>80385323</v>
      </c>
    </row>
    <row r="20" spans="1:7" ht="15.75" x14ac:dyDescent="0.25">
      <c r="A20" s="19" t="s">
        <v>9</v>
      </c>
      <c r="B20" s="14"/>
      <c r="C20" s="14"/>
      <c r="D20" s="14"/>
      <c r="E20" s="14"/>
      <c r="F20" s="14"/>
      <c r="G20" s="14"/>
    </row>
    <row r="21" spans="1:7" ht="15.75" x14ac:dyDescent="0.25">
      <c r="A21" s="19" t="s">
        <v>10</v>
      </c>
      <c r="B21" s="14"/>
      <c r="C21" s="14"/>
      <c r="D21" s="14"/>
      <c r="E21" s="14"/>
      <c r="F21" s="14"/>
      <c r="G21" s="14"/>
    </row>
    <row r="22" spans="1:7" x14ac:dyDescent="0.25">
      <c r="A22" s="38" t="s">
        <v>82</v>
      </c>
      <c r="B22" s="30">
        <f t="shared" ref="B22:G22" si="2">B13-B16-B17-B18-B20+B21</f>
        <v>348573426</v>
      </c>
      <c r="C22" s="30">
        <f t="shared" si="2"/>
        <v>331426992</v>
      </c>
      <c r="D22" s="30">
        <f>D13-D16-D17-D18-D20+D21</f>
        <v>40756038</v>
      </c>
      <c r="E22" s="30">
        <f>E13-E16-E17-E18-E20-E19+E21</f>
        <v>-286851215</v>
      </c>
      <c r="F22" s="30">
        <f t="shared" si="2"/>
        <v>-82836473</v>
      </c>
      <c r="G22" s="30">
        <f t="shared" si="2"/>
        <v>-539959102</v>
      </c>
    </row>
    <row r="23" spans="1:7" x14ac:dyDescent="0.25">
      <c r="A23" s="35" t="s">
        <v>83</v>
      </c>
      <c r="B23" s="30">
        <f>B24+B25</f>
        <v>16186550</v>
      </c>
      <c r="C23" s="30">
        <f t="shared" ref="C23:G23" si="3">C24+C25</f>
        <v>29939211</v>
      </c>
      <c r="D23" s="30">
        <f t="shared" si="3"/>
        <v>15424736</v>
      </c>
      <c r="E23" s="30">
        <f t="shared" si="3"/>
        <v>0</v>
      </c>
      <c r="F23" s="30">
        <f t="shared" si="3"/>
        <v>0</v>
      </c>
      <c r="G23" s="30">
        <f t="shared" si="3"/>
        <v>0</v>
      </c>
    </row>
    <row r="24" spans="1:7" ht="15.75" x14ac:dyDescent="0.25">
      <c r="A24" s="19" t="s">
        <v>96</v>
      </c>
      <c r="B24" s="14">
        <v>16186550</v>
      </c>
      <c r="C24" s="14">
        <v>29939211</v>
      </c>
      <c r="D24" s="14">
        <v>15424736</v>
      </c>
      <c r="E24" s="14"/>
      <c r="F24" s="14"/>
      <c r="G24" s="14"/>
    </row>
    <row r="25" spans="1:7" ht="15.75" x14ac:dyDescent="0.25">
      <c r="A25" s="19" t="s">
        <v>97</v>
      </c>
      <c r="B25" s="14"/>
      <c r="C25" s="14"/>
      <c r="D25" s="14"/>
      <c r="E25" s="14"/>
      <c r="F25" s="14"/>
      <c r="G25" s="14"/>
    </row>
    <row r="26" spans="1:7" x14ac:dyDescent="0.25">
      <c r="A26" s="38" t="s">
        <v>84</v>
      </c>
      <c r="B26" s="30">
        <f>B22-B23</f>
        <v>332386876</v>
      </c>
      <c r="C26" s="30">
        <f t="shared" ref="C26:G26" si="4">C22-C23</f>
        <v>301487781</v>
      </c>
      <c r="D26" s="30">
        <f t="shared" si="4"/>
        <v>25331302</v>
      </c>
      <c r="E26" s="30">
        <f t="shared" si="4"/>
        <v>-286851215</v>
      </c>
      <c r="F26" s="30">
        <f t="shared" si="4"/>
        <v>-82836473</v>
      </c>
      <c r="G26" s="30">
        <f t="shared" si="4"/>
        <v>-539959102</v>
      </c>
    </row>
    <row r="27" spans="1:7" x14ac:dyDescent="0.25">
      <c r="A27" s="2"/>
      <c r="B27" s="11"/>
      <c r="C27" s="10"/>
      <c r="D27" s="10"/>
      <c r="E27" s="10"/>
      <c r="F27" s="10"/>
      <c r="G27" s="10"/>
    </row>
    <row r="28" spans="1:7" x14ac:dyDescent="0.25">
      <c r="A28" s="38" t="s">
        <v>85</v>
      </c>
      <c r="B28" s="12">
        <f>B26/('1'!B49/10)</f>
        <v>10.551964317460317</v>
      </c>
      <c r="C28" s="12">
        <f>C26/('1'!C49/10)</f>
        <v>9.1152768253968262</v>
      </c>
      <c r="D28" s="12">
        <f>D26/('1'!D49/10)</f>
        <v>0.72252319628060868</v>
      </c>
      <c r="E28" s="12">
        <f>E26/E29</f>
        <v>-8.1818398722172301</v>
      </c>
      <c r="F28" s="12">
        <f>F26/('1'!F49/10)</f>
        <v>-2.3627363443056173</v>
      </c>
      <c r="G28" s="12">
        <f>G26/('1'!G49/10)</f>
        <v>-15.099236116529072</v>
      </c>
    </row>
    <row r="29" spans="1:7" x14ac:dyDescent="0.25">
      <c r="A29" s="40" t="s">
        <v>86</v>
      </c>
      <c r="B29" s="8">
        <f>'1'!B62</f>
        <v>31500000</v>
      </c>
      <c r="C29" s="8">
        <f>'1'!C62</f>
        <v>33075000</v>
      </c>
      <c r="D29" s="8">
        <f>'1'!D62</f>
        <v>35059500</v>
      </c>
      <c r="E29" s="8">
        <f>'1'!E62</f>
        <v>35059500</v>
      </c>
      <c r="F29" s="8">
        <f>'1'!F62</f>
        <v>35059550</v>
      </c>
      <c r="G29" s="8">
        <f>'1'!G62</f>
        <v>35760690</v>
      </c>
    </row>
    <row r="52" spans="1:1" x14ac:dyDescent="0.25">
      <c r="A52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H12" sqref="H12"/>
    </sheetView>
  </sheetViews>
  <sheetFormatPr defaultRowHeight="15" x14ac:dyDescent="0.25"/>
  <cols>
    <col min="1" max="1" width="41.25" customWidth="1"/>
    <col min="2" max="3" width="17.75" bestFit="1" customWidth="1"/>
    <col min="4" max="5" width="17.875" bestFit="1" customWidth="1"/>
    <col min="6" max="7" width="17.75" bestFit="1" customWidth="1"/>
  </cols>
  <sheetData>
    <row r="1" spans="1:7" ht="15.75" x14ac:dyDescent="0.25">
      <c r="A1" s="1" t="s">
        <v>57</v>
      </c>
      <c r="B1" s="1"/>
      <c r="C1" s="1"/>
      <c r="D1" s="1"/>
      <c r="E1" s="1"/>
    </row>
    <row r="2" spans="1:7" ht="15.75" x14ac:dyDescent="0.25">
      <c r="A2" s="1" t="s">
        <v>87</v>
      </c>
      <c r="B2" s="1"/>
      <c r="C2" s="1"/>
      <c r="D2" s="1"/>
      <c r="E2" s="1"/>
    </row>
    <row r="3" spans="1:7" ht="15.75" x14ac:dyDescent="0.25">
      <c r="A3" s="1" t="s">
        <v>69</v>
      </c>
      <c r="B3" s="1"/>
      <c r="C3" s="1"/>
      <c r="D3" s="1"/>
      <c r="E3" s="1"/>
    </row>
    <row r="4" spans="1:7" ht="15.75" x14ac:dyDescent="0.25">
      <c r="A4" s="1"/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</row>
    <row r="5" spans="1:7" x14ac:dyDescent="0.25">
      <c r="A5" s="38" t="s">
        <v>88</v>
      </c>
      <c r="F5" s="5"/>
    </row>
    <row r="6" spans="1:7" x14ac:dyDescent="0.25">
      <c r="A6" t="s">
        <v>39</v>
      </c>
      <c r="B6" s="14">
        <v>1284733108</v>
      </c>
      <c r="C6" s="14">
        <v>1549621157</v>
      </c>
      <c r="D6" s="14">
        <v>1517867129</v>
      </c>
      <c r="E6" s="14">
        <v>1161900070</v>
      </c>
      <c r="F6" s="5">
        <v>1123778771</v>
      </c>
      <c r="G6" s="14">
        <v>844304868</v>
      </c>
    </row>
    <row r="7" spans="1:7" x14ac:dyDescent="0.25">
      <c r="A7" s="8" t="s">
        <v>40</v>
      </c>
      <c r="B7" s="14">
        <v>4608615</v>
      </c>
      <c r="C7" s="14">
        <v>1629795</v>
      </c>
      <c r="D7" s="14">
        <v>4022118</v>
      </c>
      <c r="E7" s="14">
        <v>3009655</v>
      </c>
      <c r="F7" s="14">
        <v>15727620</v>
      </c>
      <c r="G7" s="14">
        <v>17515964</v>
      </c>
    </row>
    <row r="8" spans="1:7" x14ac:dyDescent="0.25">
      <c r="A8" s="8" t="s">
        <v>41</v>
      </c>
      <c r="B8" s="14"/>
      <c r="C8" s="14"/>
      <c r="D8" s="14"/>
      <c r="E8" s="14"/>
      <c r="F8" s="14"/>
      <c r="G8" s="14"/>
    </row>
    <row r="9" spans="1:7" x14ac:dyDescent="0.25">
      <c r="A9" s="8" t="s">
        <v>61</v>
      </c>
      <c r="B9" s="14">
        <v>-839990811</v>
      </c>
      <c r="C9" s="14">
        <v>-769498884</v>
      </c>
      <c r="D9" s="14">
        <v>-1046550682</v>
      </c>
      <c r="E9" s="14">
        <v>-746459668</v>
      </c>
      <c r="F9" s="14">
        <v>-584613914</v>
      </c>
      <c r="G9" s="14">
        <v>-501745703</v>
      </c>
    </row>
    <row r="10" spans="1:7" x14ac:dyDescent="0.25">
      <c r="A10" s="8" t="s">
        <v>42</v>
      </c>
      <c r="B10" s="14">
        <v>-429445327</v>
      </c>
      <c r="C10" s="14">
        <v>-534722414</v>
      </c>
      <c r="D10" s="14">
        <v>-608733754</v>
      </c>
      <c r="E10" s="14">
        <v>-740083958</v>
      </c>
      <c r="F10" s="14">
        <v>-753986882</v>
      </c>
      <c r="G10" s="14">
        <v>-954205253</v>
      </c>
    </row>
    <row r="11" spans="1:7" x14ac:dyDescent="0.25">
      <c r="A11" s="8" t="s">
        <v>43</v>
      </c>
      <c r="B11" s="14"/>
      <c r="C11" s="14"/>
      <c r="D11" s="14"/>
      <c r="E11" s="14"/>
      <c r="F11" s="14"/>
      <c r="G11" s="14"/>
    </row>
    <row r="12" spans="1:7" x14ac:dyDescent="0.25">
      <c r="A12" s="2"/>
      <c r="B12" s="15">
        <f t="shared" ref="B12:G12" si="0">SUM(B5:B11)</f>
        <v>19905585</v>
      </c>
      <c r="C12" s="15">
        <f t="shared" si="0"/>
        <v>247029654</v>
      </c>
      <c r="D12" s="15">
        <f t="shared" si="0"/>
        <v>-133395189</v>
      </c>
      <c r="E12" s="15">
        <f t="shared" si="0"/>
        <v>-321633901</v>
      </c>
      <c r="F12" s="15">
        <f t="shared" si="0"/>
        <v>-199094405</v>
      </c>
      <c r="G12" s="15">
        <f t="shared" si="0"/>
        <v>-594130124</v>
      </c>
    </row>
    <row r="13" spans="1:7" x14ac:dyDescent="0.25">
      <c r="B13" s="14"/>
      <c r="C13" s="14"/>
      <c r="D13" s="14"/>
      <c r="E13" s="14"/>
      <c r="F13" s="14"/>
      <c r="G13" s="14"/>
    </row>
    <row r="14" spans="1:7" x14ac:dyDescent="0.25">
      <c r="A14" s="38" t="s">
        <v>89</v>
      </c>
      <c r="B14" s="14"/>
      <c r="C14" s="14"/>
      <c r="D14" s="14"/>
      <c r="E14" s="14"/>
      <c r="F14" s="14"/>
      <c r="G14" s="14"/>
    </row>
    <row r="15" spans="1:7" x14ac:dyDescent="0.25">
      <c r="A15" s="16" t="s">
        <v>1</v>
      </c>
      <c r="B15" s="14">
        <v>-10516741</v>
      </c>
      <c r="C15" s="14">
        <v>-58435337</v>
      </c>
      <c r="D15" s="14">
        <v>-478554493</v>
      </c>
      <c r="E15" s="14">
        <v>-50980036</v>
      </c>
      <c r="F15" s="14">
        <v>-175344922</v>
      </c>
      <c r="G15" s="14">
        <v>-22199082</v>
      </c>
    </row>
    <row r="16" spans="1:7" x14ac:dyDescent="0.25">
      <c r="A16" s="16" t="s">
        <v>44</v>
      </c>
      <c r="B16" s="14">
        <v>-458300335</v>
      </c>
      <c r="C16" s="14">
        <v>-141241308</v>
      </c>
      <c r="D16" s="14">
        <v>313091348</v>
      </c>
      <c r="E16" s="14">
        <v>320867032</v>
      </c>
      <c r="F16" s="14">
        <v>435299605</v>
      </c>
      <c r="G16" s="14">
        <v>414594481</v>
      </c>
    </row>
    <row r="17" spans="1:7" x14ac:dyDescent="0.25">
      <c r="A17" s="16" t="s">
        <v>54</v>
      </c>
      <c r="B17" s="14"/>
      <c r="C17" s="14"/>
      <c r="D17" s="14"/>
      <c r="E17" s="14"/>
      <c r="F17" s="14"/>
      <c r="G17" s="14"/>
    </row>
    <row r="18" spans="1:7" x14ac:dyDescent="0.25">
      <c r="A18" s="16" t="s">
        <v>45</v>
      </c>
      <c r="B18" s="14"/>
      <c r="C18" s="14"/>
      <c r="D18" s="14"/>
      <c r="E18" s="14"/>
      <c r="F18" s="14"/>
      <c r="G18" s="14"/>
    </row>
    <row r="19" spans="1:7" x14ac:dyDescent="0.25">
      <c r="A19" s="16" t="s">
        <v>56</v>
      </c>
      <c r="B19" s="14"/>
      <c r="C19" s="14"/>
      <c r="D19" s="14"/>
      <c r="E19" s="14"/>
      <c r="F19" s="14"/>
      <c r="G19" s="14"/>
    </row>
    <row r="20" spans="1:7" x14ac:dyDescent="0.25">
      <c r="A20" s="16" t="s">
        <v>62</v>
      </c>
      <c r="B20" s="14">
        <v>-20585</v>
      </c>
      <c r="C20" s="14">
        <v>-1275417</v>
      </c>
      <c r="D20" s="14">
        <v>268584</v>
      </c>
      <c r="E20" s="14">
        <v>-259808</v>
      </c>
      <c r="F20" s="14">
        <v>58393</v>
      </c>
      <c r="G20" s="14">
        <v>6082</v>
      </c>
    </row>
    <row r="21" spans="1:7" x14ac:dyDescent="0.25">
      <c r="A21" s="16" t="s">
        <v>98</v>
      </c>
      <c r="B21" s="14">
        <v>-16197510</v>
      </c>
      <c r="C21" s="14">
        <v>-104299674</v>
      </c>
      <c r="D21" s="14">
        <v>-95426045</v>
      </c>
      <c r="E21" s="14">
        <v>65528504</v>
      </c>
      <c r="F21" s="14">
        <v>-91125248</v>
      </c>
      <c r="G21" s="14">
        <v>29354444</v>
      </c>
    </row>
    <row r="22" spans="1:7" x14ac:dyDescent="0.25">
      <c r="A22" s="16" t="s">
        <v>55</v>
      </c>
      <c r="B22" s="14"/>
      <c r="C22" s="14"/>
      <c r="D22" s="14"/>
      <c r="E22" s="14"/>
      <c r="F22" s="14">
        <v>184145291</v>
      </c>
      <c r="G22" s="14">
        <v>92514768</v>
      </c>
    </row>
    <row r="23" spans="1:7" x14ac:dyDescent="0.25">
      <c r="A23" s="16" t="s">
        <v>46</v>
      </c>
      <c r="B23" s="14">
        <v>205673777</v>
      </c>
      <c r="C23" s="14">
        <v>258236881</v>
      </c>
      <c r="D23" s="14">
        <v>263529963</v>
      </c>
      <c r="E23" s="14">
        <v>128688225</v>
      </c>
      <c r="F23" s="14"/>
      <c r="G23" s="14"/>
    </row>
    <row r="24" spans="1:7" x14ac:dyDescent="0.25">
      <c r="A24" s="2"/>
      <c r="B24" s="15">
        <f t="shared" ref="B24:G24" si="1">SUM(B15:B23)</f>
        <v>-279361394</v>
      </c>
      <c r="C24" s="15">
        <f t="shared" si="1"/>
        <v>-47014855</v>
      </c>
      <c r="D24" s="15">
        <f t="shared" si="1"/>
        <v>2909357</v>
      </c>
      <c r="E24" s="15">
        <f t="shared" si="1"/>
        <v>463843917</v>
      </c>
      <c r="F24" s="15">
        <f t="shared" si="1"/>
        <v>353033119</v>
      </c>
      <c r="G24" s="15">
        <f t="shared" si="1"/>
        <v>514270693</v>
      </c>
    </row>
    <row r="25" spans="1:7" x14ac:dyDescent="0.25">
      <c r="B25" s="14"/>
      <c r="C25" s="14"/>
      <c r="D25" s="14"/>
      <c r="E25" s="14"/>
      <c r="F25" s="14"/>
      <c r="G25" s="14"/>
    </row>
    <row r="26" spans="1:7" x14ac:dyDescent="0.25">
      <c r="A26" s="38" t="s">
        <v>90</v>
      </c>
      <c r="B26" s="14"/>
      <c r="C26" s="14"/>
      <c r="D26" s="14"/>
      <c r="E26" s="14"/>
      <c r="F26" s="14"/>
      <c r="G26" s="14"/>
    </row>
    <row r="27" spans="1:7" x14ac:dyDescent="0.25">
      <c r="A27" t="s">
        <v>63</v>
      </c>
      <c r="B27" s="14">
        <v>-385852822</v>
      </c>
      <c r="C27" s="14">
        <v>-575673</v>
      </c>
      <c r="D27" s="14">
        <v>-92189</v>
      </c>
      <c r="E27" s="14"/>
      <c r="F27" s="14"/>
      <c r="G27" s="14"/>
    </row>
    <row r="28" spans="1:7" x14ac:dyDescent="0.25">
      <c r="A28" t="s">
        <v>64</v>
      </c>
      <c r="B28" s="14">
        <v>-39978073</v>
      </c>
      <c r="C28" s="14">
        <v>20528537</v>
      </c>
      <c r="D28" s="14">
        <v>11403592</v>
      </c>
      <c r="E28" s="14">
        <v>-14725418</v>
      </c>
      <c r="F28" s="14">
        <v>-47500000</v>
      </c>
      <c r="G28" s="14"/>
    </row>
    <row r="29" spans="1:7" x14ac:dyDescent="0.25">
      <c r="A29" t="s">
        <v>65</v>
      </c>
      <c r="B29" s="14">
        <v>111704509</v>
      </c>
      <c r="C29" s="14">
        <v>0</v>
      </c>
      <c r="D29" s="14">
        <v>0</v>
      </c>
      <c r="E29" s="14"/>
      <c r="F29" s="14"/>
      <c r="G29" s="14"/>
    </row>
    <row r="30" spans="1:7" x14ac:dyDescent="0.25">
      <c r="A30" t="s">
        <v>47</v>
      </c>
      <c r="B30" s="14"/>
      <c r="C30" s="14"/>
      <c r="D30" s="14"/>
      <c r="E30" s="14"/>
      <c r="F30" s="14"/>
      <c r="G30" s="14"/>
    </row>
    <row r="31" spans="1:7" x14ac:dyDescent="0.25">
      <c r="A31" t="s">
        <v>66</v>
      </c>
      <c r="B31" s="14"/>
      <c r="C31" s="14"/>
      <c r="D31" s="14"/>
      <c r="E31" s="14"/>
      <c r="F31" s="14"/>
      <c r="G31" s="14"/>
    </row>
    <row r="32" spans="1:7" x14ac:dyDescent="0.25">
      <c r="A32" s="2"/>
      <c r="B32" s="17">
        <f>SUM(B27:B31)</f>
        <v>-314126386</v>
      </c>
      <c r="C32" s="17">
        <f t="shared" ref="C32:G32" si="2">SUM(C27:C31)</f>
        <v>19952864</v>
      </c>
      <c r="D32" s="17">
        <f t="shared" si="2"/>
        <v>11311403</v>
      </c>
      <c r="E32" s="17">
        <f t="shared" si="2"/>
        <v>-14725418</v>
      </c>
      <c r="F32" s="17">
        <f t="shared" si="2"/>
        <v>-47500000</v>
      </c>
      <c r="G32" s="17">
        <f t="shared" si="2"/>
        <v>0</v>
      </c>
    </row>
    <row r="33" spans="1:7" x14ac:dyDescent="0.25">
      <c r="B33" s="14"/>
      <c r="C33" s="14"/>
      <c r="D33" s="14"/>
      <c r="E33" s="14"/>
      <c r="F33" s="14"/>
      <c r="G33" s="14"/>
    </row>
    <row r="34" spans="1:7" x14ac:dyDescent="0.25">
      <c r="A34" s="2" t="s">
        <v>91</v>
      </c>
      <c r="B34" s="18">
        <f t="shared" ref="B34:G34" si="3">B12+B24+B32</f>
        <v>-573582195</v>
      </c>
      <c r="C34" s="18">
        <f t="shared" si="3"/>
        <v>219967663</v>
      </c>
      <c r="D34" s="18">
        <f t="shared" si="3"/>
        <v>-119174429</v>
      </c>
      <c r="E34" s="18">
        <f t="shared" si="3"/>
        <v>127484598</v>
      </c>
      <c r="F34" s="18">
        <f t="shared" si="3"/>
        <v>106438714</v>
      </c>
      <c r="G34" s="18">
        <f t="shared" si="3"/>
        <v>-79859431</v>
      </c>
    </row>
    <row r="35" spans="1:7" x14ac:dyDescent="0.25">
      <c r="A35" s="40" t="s">
        <v>92</v>
      </c>
      <c r="B35" s="14">
        <v>788972200</v>
      </c>
      <c r="C35" s="14">
        <v>215390005</v>
      </c>
      <c r="D35" s="14">
        <v>439154368</v>
      </c>
      <c r="E35" s="14">
        <v>274639395</v>
      </c>
      <c r="F35" s="14">
        <v>402123993</v>
      </c>
      <c r="G35" s="14">
        <v>508562707</v>
      </c>
    </row>
    <row r="36" spans="1:7" x14ac:dyDescent="0.25">
      <c r="A36" s="38" t="s">
        <v>93</v>
      </c>
      <c r="B36" s="18">
        <f t="shared" ref="B36:G36" si="4">B34+B35</f>
        <v>215390005</v>
      </c>
      <c r="C36" s="18">
        <f t="shared" si="4"/>
        <v>435357668</v>
      </c>
      <c r="D36" s="18">
        <f t="shared" si="4"/>
        <v>319979939</v>
      </c>
      <c r="E36" s="18">
        <f t="shared" si="4"/>
        <v>402123993</v>
      </c>
      <c r="F36" s="18">
        <f t="shared" si="4"/>
        <v>508562707</v>
      </c>
      <c r="G36" s="18">
        <f t="shared" si="4"/>
        <v>428703276</v>
      </c>
    </row>
    <row r="37" spans="1:7" x14ac:dyDescent="0.25">
      <c r="B37" s="2"/>
      <c r="C37" s="2"/>
      <c r="D37" s="2"/>
      <c r="E37" s="2"/>
      <c r="F37" s="2"/>
      <c r="G37" s="2"/>
    </row>
    <row r="39" spans="1:7" x14ac:dyDescent="0.25">
      <c r="A39" s="38" t="s">
        <v>94</v>
      </c>
      <c r="B39" s="9">
        <f>B12/('1'!B49/10)</f>
        <v>0.63192333333333328</v>
      </c>
      <c r="C39" s="9">
        <f>C12/('1'!C49/10)</f>
        <v>7.4687726077097505</v>
      </c>
      <c r="D39" s="9">
        <f>D12/('1'!D49/10)</f>
        <v>-3.804822915329654</v>
      </c>
      <c r="E39" s="9" t="e">
        <f>E12/('1'!E49/10)</f>
        <v>#DIV/0!</v>
      </c>
      <c r="F39" s="9">
        <f>F12/('1'!F49/10)</f>
        <v>-5.6787495846352849</v>
      </c>
      <c r="G39" s="9">
        <f>G12/('1'!G49/10)</f>
        <v>-16.61405649611347</v>
      </c>
    </row>
    <row r="40" spans="1:7" x14ac:dyDescent="0.25">
      <c r="A40" s="38" t="s">
        <v>95</v>
      </c>
      <c r="B40">
        <v>31500000</v>
      </c>
      <c r="C40">
        <v>33075000</v>
      </c>
      <c r="D40">
        <v>35059500</v>
      </c>
      <c r="E40">
        <v>35059500</v>
      </c>
      <c r="F40">
        <v>35059550</v>
      </c>
      <c r="G40">
        <v>35760690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2020-04-12T14:12:16Z</dcterms:modified>
</cp:coreProperties>
</file>