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6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C22" i="3" l="1"/>
  <c r="D22" i="3"/>
  <c r="E22" i="3"/>
  <c r="F22" i="3"/>
  <c r="G22" i="3"/>
  <c r="C20" i="3"/>
  <c r="D20" i="3"/>
  <c r="E20" i="3"/>
  <c r="F20" i="3"/>
  <c r="G20" i="3"/>
  <c r="C18" i="3"/>
  <c r="D18" i="3"/>
  <c r="E18" i="3"/>
  <c r="F18" i="3"/>
  <c r="G18" i="3"/>
  <c r="C14" i="3"/>
  <c r="D14" i="3"/>
  <c r="E14" i="3"/>
  <c r="F14" i="3"/>
  <c r="G14" i="3"/>
  <c r="C9" i="3"/>
  <c r="D9" i="3"/>
  <c r="E9" i="3"/>
  <c r="F9" i="3"/>
  <c r="G9" i="3"/>
  <c r="D31" i="2"/>
  <c r="E31" i="2"/>
  <c r="F31" i="2"/>
  <c r="G31" i="2"/>
  <c r="C28" i="2"/>
  <c r="C31" i="2" s="1"/>
  <c r="D28" i="2"/>
  <c r="E28" i="2"/>
  <c r="F28" i="2"/>
  <c r="G28" i="2"/>
  <c r="B28" i="2"/>
  <c r="B31" i="2" s="1"/>
  <c r="C27" i="2"/>
  <c r="D27" i="2"/>
  <c r="E27" i="2"/>
  <c r="F27" i="2"/>
  <c r="G27" i="2"/>
  <c r="C16" i="2"/>
  <c r="D16" i="2"/>
  <c r="E16" i="2"/>
  <c r="F16" i="2"/>
  <c r="G16" i="2"/>
  <c r="C14" i="2"/>
  <c r="D14" i="2"/>
  <c r="E14" i="2"/>
  <c r="F14" i="2"/>
  <c r="G14" i="2"/>
  <c r="C8" i="2"/>
  <c r="D8" i="2"/>
  <c r="E8" i="2"/>
  <c r="F8" i="2"/>
  <c r="G8" i="2"/>
  <c r="C35" i="1"/>
  <c r="D35" i="1"/>
  <c r="E35" i="1"/>
  <c r="F35" i="1"/>
  <c r="G35" i="1"/>
  <c r="B35" i="1"/>
  <c r="C47" i="1"/>
  <c r="D47" i="1"/>
  <c r="E47" i="1"/>
  <c r="F47" i="1"/>
  <c r="G47" i="1"/>
  <c r="B47" i="1"/>
  <c r="C32" i="1"/>
  <c r="D32" i="1"/>
  <c r="E32" i="1"/>
  <c r="F32" i="1"/>
  <c r="G32" i="1"/>
  <c r="C26" i="1"/>
  <c r="D26" i="1"/>
  <c r="E26" i="1"/>
  <c r="F26" i="1"/>
  <c r="G26" i="1"/>
  <c r="C16" i="1"/>
  <c r="D16" i="1"/>
  <c r="E16" i="1"/>
  <c r="F16" i="1"/>
  <c r="G16" i="1"/>
  <c r="C9" i="1"/>
  <c r="D9" i="1"/>
  <c r="E9" i="1"/>
  <c r="F9" i="1"/>
  <c r="G9" i="1"/>
  <c r="G34" i="2" l="1"/>
  <c r="G33" i="2" l="1"/>
  <c r="G25" i="3"/>
  <c r="F24" i="3"/>
  <c r="G24" i="3"/>
  <c r="G50" i="1"/>
  <c r="G18" i="1"/>
  <c r="G49" i="1"/>
  <c r="C50" i="1" l="1"/>
  <c r="D50" i="1"/>
  <c r="E50" i="1"/>
  <c r="F50" i="1"/>
  <c r="B50" i="1"/>
  <c r="B49" i="1"/>
  <c r="D49" i="1"/>
  <c r="E49" i="1"/>
  <c r="F49" i="1"/>
  <c r="B18" i="3" l="1"/>
  <c r="B8" i="2" l="1"/>
  <c r="B14" i="2" s="1"/>
  <c r="C33" i="2"/>
  <c r="B16" i="2"/>
  <c r="C24" i="3"/>
  <c r="B14" i="3"/>
  <c r="B9" i="3"/>
  <c r="B24" i="3" s="1"/>
  <c r="B9" i="1"/>
  <c r="B16" i="1" s="1"/>
  <c r="B18" i="1"/>
  <c r="B26" i="1"/>
  <c r="C49" i="1"/>
  <c r="C18" i="1"/>
  <c r="B20" i="3" l="1"/>
  <c r="B27" i="2"/>
  <c r="B33" i="2" s="1"/>
  <c r="B22" i="3"/>
  <c r="B32" i="1"/>
  <c r="E24" i="3"/>
  <c r="D24" i="3"/>
  <c r="E33" i="2"/>
  <c r="F33" i="2"/>
  <c r="D33" i="2"/>
</calcChain>
</file>

<file path=xl/sharedStrings.xml><?xml version="1.0" encoding="utf-8"?>
<sst xmlns="http://schemas.openxmlformats.org/spreadsheetml/2006/main" count="96" uniqueCount="85">
  <si>
    <t>Takaful Islami Insurance Limited</t>
  </si>
  <si>
    <t>Reserve For Exceptional Losses</t>
  </si>
  <si>
    <t>Dividend Equalization Fund</t>
  </si>
  <si>
    <t>Capital Gain</t>
  </si>
  <si>
    <t>Share Fluctuation Fund</t>
  </si>
  <si>
    <t>-</t>
  </si>
  <si>
    <t>Reserve &amp; Surplus</t>
  </si>
  <si>
    <t>Profit &amp; Loss Appropriation Account</t>
  </si>
  <si>
    <t>Fire Insurance Business Account</t>
  </si>
  <si>
    <t>Marine (Cargo) Insurance Business Account</t>
  </si>
  <si>
    <t>Marine (Hull)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</si>
  <si>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</si>
  <si>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</si>
  <si>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</si>
  <si>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</si>
  <si>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</si>
  <si>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</si>
  <si>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Provision For Income Tax</t>
  </si>
  <si>
    <t>Quard-E-Hasana From Bank</t>
  </si>
  <si>
    <t>Sundry Creditors</t>
  </si>
  <si>
    <t>Investment (At cost)</t>
  </si>
  <si>
    <t>National Bond/ Government Treasury Bond/Investment in Bangladesh Govt treasury bond</t>
  </si>
  <si>
    <t>Share &amp; Debenture/ Investment in Shares</t>
  </si>
  <si>
    <t>Accrued Interest</t>
  </si>
  <si>
    <t>Amount Due From Other Persons Or Bodies Carrying On Insurance Business</t>
  </si>
  <si>
    <t>Sundry Debtors</t>
  </si>
  <si>
    <t>Cash &amp; Bank Balances</t>
  </si>
  <si>
    <t>Stock Of Printing Materials At Cost</t>
  </si>
  <si>
    <t>Fixed Assets</t>
  </si>
  <si>
    <t>Stock Of Stationary</t>
  </si>
  <si>
    <t>Insurance Stamps In Hand</t>
  </si>
  <si>
    <t>Interest,Dividend &amp; Rents</t>
  </si>
  <si>
    <t>Other Income/ Misc Income</t>
  </si>
  <si>
    <t>Profit/Loss Transferred From:</t>
  </si>
  <si>
    <t>Fire Revenue Account</t>
  </si>
  <si>
    <t>Marine Cargo Revenue Account</t>
  </si>
  <si>
    <t>Marine Hull Revenue Account</t>
  </si>
  <si>
    <t>Motor Revenue Account</t>
  </si>
  <si>
    <t>Miscellaneous Revenue Account</t>
  </si>
  <si>
    <t>Advertisement &amp; Publicity</t>
  </si>
  <si>
    <t>Directors Fee</t>
  </si>
  <si>
    <t>Audit Fees</t>
  </si>
  <si>
    <t>Lease Rental</t>
  </si>
  <si>
    <t>Legal &amp; Professional Fees</t>
  </si>
  <si>
    <t>Donation &amp; Subscription</t>
  </si>
  <si>
    <t>Depreciation</t>
  </si>
  <si>
    <t>Registration &amp; Renewal</t>
  </si>
  <si>
    <t>Loss Arised From Investment In Share</t>
  </si>
  <si>
    <t>Collection From Premium &amp; Other Income</t>
  </si>
  <si>
    <t>Income Tax Paid</t>
  </si>
  <si>
    <t>Payment For Management Exp. Re-Insurance &amp; Claim</t>
  </si>
  <si>
    <t>Acquisition Of Fixed Asset</t>
  </si>
  <si>
    <t>Disposal Of Fixed Assets</t>
  </si>
  <si>
    <t>Investment In Bond/ Mutual Funds</t>
  </si>
  <si>
    <t>Dividend Paid</t>
  </si>
  <si>
    <t>Increase/(Decrease) of bank overdraft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</si>
  <si>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</si>
  <si>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</si>
  <si>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</si>
  <si>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</si>
  <si>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</si>
  <si>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</si>
  <si>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</si>
  <si>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</si>
  <si>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</si>
  <si>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</si>
  <si>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 Statement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</si>
  <si>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</si>
  <si>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</si>
  <si>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</si>
  <si>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</si>
  <si>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</si>
  <si>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</si>
  <si>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</si>
  <si>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</si>
  <si>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</si>
  <si>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</si>
  <si>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</si>
  <si>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</si>
  <si>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</si>
  <si>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</si>
  <si>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</si>
  <si>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</si>
  <si>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Current</t>
  </si>
  <si>
    <t>Deferred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</si>
</sst>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 applyFill="1"/>
    <xf numFmtId="0" fontId="0" fillId="0" borderId="0" xfId="0" applyFont="1"/>
    <xf numFmtId="0" fontId="4" fillId="0" borderId="0" xfId="0" applyFont="1"/>
    <xf numFmtId="0" fontId="5" fillId="0" borderId="1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right" wrapText="1"/>
    </xf>
    <xf numFmtId="0" fontId="5" fillId="0" borderId="3" xfId="0" applyFont="1" applyFill="1" applyBorder="1" applyAlignment="1">
      <alignment horizontal="right" wrapText="1"/>
    </xf>
    <xf numFmtId="0" fontId="5" fillId="0" borderId="4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0" fontId="5" fillId="0" borderId="0" xfId="0" applyFont="1" applyFill="1" applyAlignment="1">
      <alignment horizontal="right" vertical="top" wrapText="1"/>
    </xf>
    <xf numFmtId="4" fontId="6" fillId="0" borderId="0" xfId="0" applyNumberFormat="1" applyFont="1" applyFill="1" applyBorder="1" applyAlignment="1">
      <alignment vertical="top" wrapText="1"/>
    </xf>
    <xf numFmtId="0" fontId="5" fillId="0" borderId="5" xfId="0" applyFont="1" applyFill="1" applyBorder="1" applyAlignment="1">
      <alignment horizontal="right" vertical="top" wrapText="1"/>
    </xf>
    <xf numFmtId="2" fontId="6" fillId="0" borderId="6" xfId="0" applyNumberFormat="1" applyFont="1" applyFill="1" applyBorder="1" applyAlignment="1">
      <alignment horizontal="right" vertical="top" wrapText="1"/>
    </xf>
    <xf numFmtId="164" fontId="5" fillId="0" borderId="0" xfId="1" applyNumberFormat="1" applyFont="1" applyFill="1" applyBorder="1" applyAlignment="1">
      <alignment vertical="top" wrapText="1"/>
    </xf>
    <xf numFmtId="164" fontId="5" fillId="0" borderId="0" xfId="1" applyNumberFormat="1" applyFont="1" applyFill="1" applyAlignment="1">
      <alignment horizontal="right" vertical="top" wrapText="1"/>
    </xf>
    <xf numFmtId="164" fontId="5" fillId="0" borderId="5" xfId="1" applyNumberFormat="1" applyFont="1" applyFill="1" applyBorder="1" applyAlignment="1">
      <alignment horizontal="right" vertical="top" wrapText="1"/>
    </xf>
    <xf numFmtId="164" fontId="6" fillId="0" borderId="0" xfId="1" applyNumberFormat="1" applyFont="1" applyFill="1" applyBorder="1" applyAlignment="1">
      <alignment vertical="top" wrapText="1"/>
    </xf>
    <xf numFmtId="0" fontId="4" fillId="0" borderId="0" xfId="0" applyFont="1" applyFill="1"/>
    <xf numFmtId="0" fontId="5" fillId="0" borderId="4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right" wrapText="1"/>
    </xf>
    <xf numFmtId="0" fontId="5" fillId="0" borderId="5" xfId="0" applyFont="1" applyFill="1" applyBorder="1" applyAlignment="1">
      <alignment horizontal="right" wrapText="1"/>
    </xf>
    <xf numFmtId="0" fontId="3" fillId="0" borderId="0" xfId="0" applyFont="1"/>
    <xf numFmtId="0" fontId="5" fillId="0" borderId="0" xfId="0" applyFont="1" applyFill="1" applyBorder="1" applyAlignment="1">
      <alignment horizontal="right" wrapText="1"/>
    </xf>
    <xf numFmtId="0" fontId="7" fillId="0" borderId="7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/>
    <xf numFmtId="0" fontId="9" fillId="0" borderId="4" xfId="0" applyFont="1" applyFill="1" applyBorder="1" applyAlignment="1">
      <alignment vertical="top" wrapText="1"/>
    </xf>
    <xf numFmtId="0" fontId="3" fillId="0" borderId="7" xfId="0" applyFont="1" applyBorder="1" applyAlignment="1">
      <alignment horizontal="left"/>
    </xf>
    <xf numFmtId="0" fontId="10" fillId="0" borderId="4" xfId="0" applyFont="1" applyFill="1" applyBorder="1" applyAlignment="1">
      <alignment vertical="top" wrapText="1"/>
    </xf>
    <xf numFmtId="0" fontId="3" fillId="0" borderId="7" xfId="0" applyFont="1" applyBorder="1"/>
    <xf numFmtId="0" fontId="7" fillId="0" borderId="0" xfId="0" applyFont="1"/>
    <xf numFmtId="0" fontId="3" fillId="0" borderId="8" xfId="0" applyFont="1" applyBorder="1" applyAlignment="1">
      <alignment vertical="top" wrapText="1"/>
    </xf>
    <xf numFmtId="164" fontId="5" fillId="0" borderId="0" xfId="1" applyNumberFormat="1" applyFont="1" applyFill="1" applyBorder="1" applyAlignment="1">
      <alignment horizontal="right" vertical="top" wrapText="1"/>
    </xf>
    <xf numFmtId="0" fontId="3" fillId="0" borderId="0" xfId="0" applyFont="1" applyBorder="1"/>
    <xf numFmtId="0" fontId="3" fillId="0" borderId="9" xfId="0" applyFont="1" applyBorder="1"/>
    <xf numFmtId="4" fontId="5" fillId="0" borderId="0" xfId="0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pane xSplit="1" ySplit="4" topLeftCell="B33" activePane="bottomRight" state="frozen"/>
      <selection pane="topRight" activeCell="B1" sqref="B1"/>
      <selection pane="bottomLeft" activeCell="A5" sqref="A5"/>
      <selection pane="bottomRight" activeCell="A38" sqref="A38:XFD38"/>
    </sheetView>
  </sheetViews>
  <sheetFormatPr defaultRowHeight="15" x14ac:dyDescent="0.25"/>
  <cols>
    <col min="1" max="1" width="46.140625" style="2" customWidth="1"/>
    <col min="2" max="5" width="17.28515625" style="2" bestFit="1" customWidth="1"/>
    <col min="6" max="6" width="15.42578125" style="2" bestFit="1" customWidth="1"/>
    <col min="7" max="7" width="17.28515625" style="2" bestFit="1" customWidth="1"/>
    <col min="8" max="16384" width="9.140625" style="2"/>
  </cols>
  <sheetData>
    <row r="1" spans="1:7" ht="18.75" x14ac:dyDescent="0.3">
      <c r="A1" s="3" t="s">
        <v>0</v>
      </c>
      <c r="B1" s="3"/>
      <c r="C1" s="3"/>
    </row>
    <row r="2" spans="1:7" x14ac:dyDescent="0.25">
      <c r="A2" s="29" t="s">
        <v>56</v>
      </c>
    </row>
    <row r="3" spans="1:7" ht="15.75" thickBot="1" x14ac:dyDescent="0.3">
      <c r="A3" s="29" t="s">
        <v>57</v>
      </c>
    </row>
    <row r="4" spans="1:7" ht="15.75" x14ac:dyDescent="0.25">
      <c r="A4" s="4"/>
      <c r="B4" s="5">
        <v>2013</v>
      </c>
      <c r="C4" s="5">
        <v>2014</v>
      </c>
      <c r="D4" s="6">
        <v>2015</v>
      </c>
      <c r="E4" s="6">
        <v>2016</v>
      </c>
      <c r="F4" s="7">
        <v>2017</v>
      </c>
      <c r="G4" s="30">
        <v>2018</v>
      </c>
    </row>
    <row r="5" spans="1:7" ht="15.75" x14ac:dyDescent="0.25">
      <c r="A5" s="31" t="s">
        <v>58</v>
      </c>
      <c r="B5" s="26"/>
      <c r="C5" s="26"/>
      <c r="D5" s="30"/>
      <c r="E5" s="30"/>
      <c r="F5" s="28"/>
    </row>
    <row r="6" spans="1:7" ht="15.75" x14ac:dyDescent="0.25">
      <c r="A6" s="32"/>
      <c r="B6" s="26"/>
      <c r="C6" s="26"/>
      <c r="D6" s="30"/>
      <c r="E6" s="30"/>
      <c r="F6" s="28"/>
    </row>
    <row r="7" spans="1:7" ht="15.75" x14ac:dyDescent="0.25">
      <c r="A7" s="33" t="s">
        <v>59</v>
      </c>
      <c r="B7" s="26"/>
      <c r="C7" s="26"/>
      <c r="D7" s="30"/>
      <c r="E7" s="30"/>
      <c r="F7" s="28"/>
    </row>
    <row r="8" spans="1:7" ht="15.75" x14ac:dyDescent="0.25">
      <c r="A8" s="34" t="s">
        <v>60</v>
      </c>
      <c r="B8" s="2">
        <v>266913560</v>
      </c>
      <c r="C8" s="9">
        <v>306950590</v>
      </c>
      <c r="D8" s="10">
        <v>343784660</v>
      </c>
      <c r="E8" s="10">
        <v>360973890</v>
      </c>
      <c r="F8" s="11">
        <v>379022580</v>
      </c>
      <c r="G8" s="43">
        <v>401763930</v>
      </c>
    </row>
    <row r="9" spans="1:7" ht="15.75" x14ac:dyDescent="0.25">
      <c r="A9" s="34" t="s">
        <v>61</v>
      </c>
      <c r="B9" s="13">
        <f>SUM(B10:B15)</f>
        <v>198876871</v>
      </c>
      <c r="C9" s="13">
        <f t="shared" ref="C9:G9" si="0">SUM(C10:C15)</f>
        <v>201928958</v>
      </c>
      <c r="D9" s="13">
        <f t="shared" si="0"/>
        <v>218384909</v>
      </c>
      <c r="E9" s="13">
        <f t="shared" si="0"/>
        <v>244967321</v>
      </c>
      <c r="F9" s="13">
        <f t="shared" si="0"/>
        <v>283886439</v>
      </c>
      <c r="G9" s="13">
        <f t="shared" si="0"/>
        <v>281955035</v>
      </c>
    </row>
    <row r="10" spans="1:7" ht="15.75" x14ac:dyDescent="0.25">
      <c r="A10" s="8" t="s">
        <v>1</v>
      </c>
      <c r="B10" s="9">
        <v>124009862</v>
      </c>
      <c r="C10" s="9">
        <v>144335237</v>
      </c>
      <c r="D10" s="10">
        <v>163244337</v>
      </c>
      <c r="E10" s="10">
        <v>184635028</v>
      </c>
      <c r="F10" s="11">
        <v>205397861</v>
      </c>
      <c r="G10" s="43">
        <v>226927122</v>
      </c>
    </row>
    <row r="11" spans="1:7" ht="15.75" x14ac:dyDescent="0.25">
      <c r="A11" s="8" t="s">
        <v>2</v>
      </c>
      <c r="B11" s="9">
        <v>1500000</v>
      </c>
      <c r="C11" s="9">
        <v>1500000</v>
      </c>
      <c r="D11" s="10">
        <v>1500000</v>
      </c>
      <c r="E11" s="10">
        <v>1500000</v>
      </c>
      <c r="F11" s="11">
        <v>1500000</v>
      </c>
      <c r="G11" s="43">
        <v>1500000</v>
      </c>
    </row>
    <row r="12" spans="1:7" ht="15.75" x14ac:dyDescent="0.25">
      <c r="A12" s="8" t="s">
        <v>3</v>
      </c>
      <c r="B12" s="9">
        <v>5914198</v>
      </c>
      <c r="C12" s="9">
        <v>5914198</v>
      </c>
      <c r="D12" s="10">
        <v>5914198</v>
      </c>
      <c r="E12" s="10">
        <v>5914198</v>
      </c>
      <c r="F12" s="11">
        <v>5914198</v>
      </c>
      <c r="G12" s="43">
        <v>5914198</v>
      </c>
    </row>
    <row r="13" spans="1:7" ht="15.75" x14ac:dyDescent="0.25">
      <c r="A13" s="8" t="s">
        <v>4</v>
      </c>
      <c r="B13" s="9"/>
      <c r="C13" s="9"/>
      <c r="D13" s="16" t="s">
        <v>5</v>
      </c>
      <c r="E13" s="10">
        <v>11743167</v>
      </c>
      <c r="F13" s="11">
        <v>14650827</v>
      </c>
    </row>
    <row r="14" spans="1:7" ht="15.75" x14ac:dyDescent="0.25">
      <c r="A14" s="8" t="s">
        <v>6</v>
      </c>
      <c r="B14" s="9">
        <v>26863000</v>
      </c>
      <c r="C14" s="9">
        <v>12663000</v>
      </c>
      <c r="D14" s="10">
        <v>12663000</v>
      </c>
      <c r="E14" s="10">
        <v>4363000</v>
      </c>
      <c r="F14" s="11">
        <v>13863000</v>
      </c>
      <c r="G14" s="43">
        <v>2363000</v>
      </c>
    </row>
    <row r="15" spans="1:7" ht="15.75" x14ac:dyDescent="0.25">
      <c r="A15" s="8" t="s">
        <v>7</v>
      </c>
      <c r="B15" s="9">
        <v>40589811</v>
      </c>
      <c r="C15" s="9">
        <v>37516523</v>
      </c>
      <c r="D15" s="10">
        <v>35063374</v>
      </c>
      <c r="E15" s="10">
        <v>36811928</v>
      </c>
      <c r="F15" s="11">
        <v>42560553</v>
      </c>
      <c r="G15" s="43">
        <v>45250715</v>
      </c>
    </row>
    <row r="16" spans="1:7" ht="15.75" x14ac:dyDescent="0.25">
      <c r="A16" s="12"/>
      <c r="B16" s="17">
        <f>B9+B8</f>
        <v>465790431</v>
      </c>
      <c r="C16" s="17">
        <f t="shared" ref="C16:G16" si="1">C9+C8</f>
        <v>508879548</v>
      </c>
      <c r="D16" s="17">
        <f t="shared" si="1"/>
        <v>562169569</v>
      </c>
      <c r="E16" s="17">
        <f t="shared" si="1"/>
        <v>605941211</v>
      </c>
      <c r="F16" s="17">
        <f t="shared" si="1"/>
        <v>662909019</v>
      </c>
      <c r="G16" s="17">
        <f t="shared" si="1"/>
        <v>683718965</v>
      </c>
    </row>
    <row r="17" spans="1:7" ht="15.75" x14ac:dyDescent="0.25">
      <c r="A17" s="12"/>
      <c r="B17" s="17"/>
      <c r="C17" s="17"/>
      <c r="D17" s="14"/>
      <c r="E17" s="14"/>
      <c r="F17" s="15"/>
    </row>
    <row r="18" spans="1:7" ht="15.75" x14ac:dyDescent="0.25">
      <c r="A18" s="34" t="s">
        <v>62</v>
      </c>
      <c r="B18" s="13">
        <f>SUM(B19:B23)</f>
        <v>74211571</v>
      </c>
      <c r="C18" s="13">
        <f>SUM(C19:C23)</f>
        <v>81551958</v>
      </c>
      <c r="D18" s="14">
        <v>75815666</v>
      </c>
      <c r="E18" s="14">
        <v>86137410</v>
      </c>
      <c r="F18" s="15">
        <v>83565507</v>
      </c>
      <c r="G18" s="17">
        <f>SUM(G19:G23)</f>
        <v>86258278</v>
      </c>
    </row>
    <row r="19" spans="1:7" ht="15.75" x14ac:dyDescent="0.25">
      <c r="A19" s="8" t="s">
        <v>8</v>
      </c>
      <c r="B19" s="9">
        <v>27306100</v>
      </c>
      <c r="C19" s="9">
        <v>32830999</v>
      </c>
      <c r="D19" s="10">
        <v>27547965</v>
      </c>
      <c r="E19" s="10">
        <v>38545049</v>
      </c>
      <c r="F19" s="11">
        <v>32048468</v>
      </c>
      <c r="G19" s="43">
        <v>31210214</v>
      </c>
    </row>
    <row r="20" spans="1:7" ht="15.75" x14ac:dyDescent="0.25">
      <c r="A20" s="8" t="s">
        <v>9</v>
      </c>
      <c r="B20" s="9">
        <v>35513084</v>
      </c>
      <c r="C20" s="9">
        <v>37620926</v>
      </c>
      <c r="D20" s="10">
        <v>38960856</v>
      </c>
      <c r="E20" s="10">
        <v>36889523</v>
      </c>
      <c r="F20" s="11">
        <v>39615187</v>
      </c>
      <c r="G20" s="43">
        <v>42969375</v>
      </c>
    </row>
    <row r="21" spans="1:7" ht="15.75" x14ac:dyDescent="0.25">
      <c r="A21" s="8" t="s">
        <v>10</v>
      </c>
      <c r="B21" s="9">
        <v>1390250</v>
      </c>
      <c r="C21" s="9">
        <v>417429</v>
      </c>
      <c r="D21" s="10">
        <v>298774</v>
      </c>
      <c r="E21" s="10">
        <v>957740</v>
      </c>
      <c r="F21" s="11">
        <v>856961</v>
      </c>
      <c r="G21" s="43">
        <v>235392</v>
      </c>
    </row>
    <row r="22" spans="1:7" ht="15.75" x14ac:dyDescent="0.25">
      <c r="A22" s="8" t="s">
        <v>11</v>
      </c>
      <c r="B22" s="9">
        <v>9014871</v>
      </c>
      <c r="C22" s="9">
        <v>10087471</v>
      </c>
      <c r="D22" s="10">
        <v>8352283</v>
      </c>
      <c r="E22" s="10">
        <v>7508770</v>
      </c>
      <c r="F22" s="11">
        <v>9376679</v>
      </c>
      <c r="G22" s="43">
        <v>10418680</v>
      </c>
    </row>
    <row r="23" spans="1:7" ht="15.75" x14ac:dyDescent="0.25">
      <c r="A23" s="8" t="s">
        <v>12</v>
      </c>
      <c r="B23" s="9">
        <v>987266</v>
      </c>
      <c r="C23" s="9">
        <v>595133</v>
      </c>
      <c r="D23" s="10">
        <v>655788</v>
      </c>
      <c r="E23" s="10">
        <v>2236328</v>
      </c>
      <c r="F23" s="11">
        <v>1668212</v>
      </c>
      <c r="G23" s="43">
        <v>1424617</v>
      </c>
    </row>
    <row r="24" spans="1:7" ht="15.75" x14ac:dyDescent="0.25">
      <c r="A24" s="34" t="s">
        <v>13</v>
      </c>
      <c r="B24" s="13">
        <v>17518277</v>
      </c>
      <c r="C24" s="13">
        <v>16063300</v>
      </c>
      <c r="D24" s="14">
        <v>8504369</v>
      </c>
      <c r="E24" s="14">
        <v>11094096</v>
      </c>
      <c r="F24" s="15">
        <v>11485830</v>
      </c>
      <c r="G24" s="13">
        <v>12047973</v>
      </c>
    </row>
    <row r="25" spans="1:7" ht="15.75" x14ac:dyDescent="0.25">
      <c r="A25" s="34"/>
      <c r="B25" s="13"/>
      <c r="C25" s="13"/>
      <c r="D25" s="14"/>
      <c r="E25" s="14"/>
      <c r="F25" s="15"/>
    </row>
    <row r="26" spans="1:7" ht="15.75" x14ac:dyDescent="0.25">
      <c r="A26" s="34" t="s">
        <v>14</v>
      </c>
      <c r="B26" s="13">
        <f>SUM(B27:B31)</f>
        <v>162613120</v>
      </c>
      <c r="C26" s="13">
        <f t="shared" ref="C26:G26" si="2">SUM(C27:C31)</f>
        <v>141603992</v>
      </c>
      <c r="D26" s="13">
        <f t="shared" si="2"/>
        <v>149060534</v>
      </c>
      <c r="E26" s="13">
        <f t="shared" si="2"/>
        <v>186178729</v>
      </c>
      <c r="F26" s="13">
        <f t="shared" si="2"/>
        <v>193108327</v>
      </c>
      <c r="G26" s="13">
        <f t="shared" si="2"/>
        <v>219231060</v>
      </c>
    </row>
    <row r="27" spans="1:7" ht="31.5" x14ac:dyDescent="0.25">
      <c r="A27" s="8" t="s">
        <v>15</v>
      </c>
      <c r="B27" s="9">
        <v>15960064</v>
      </c>
      <c r="C27" s="9">
        <v>25017514</v>
      </c>
      <c r="D27" s="10">
        <v>14165909</v>
      </c>
      <c r="E27" s="10">
        <v>15182715</v>
      </c>
      <c r="F27" s="11">
        <v>17791228</v>
      </c>
      <c r="G27" s="43">
        <v>13498548</v>
      </c>
    </row>
    <row r="28" spans="1:7" ht="31.5" x14ac:dyDescent="0.25">
      <c r="A28" s="8" t="s">
        <v>16</v>
      </c>
      <c r="B28" s="9">
        <v>46002200</v>
      </c>
      <c r="C28" s="9">
        <v>41407690</v>
      </c>
      <c r="D28" s="10">
        <v>61765764</v>
      </c>
      <c r="E28" s="10">
        <v>60748159</v>
      </c>
      <c r="F28" s="11">
        <v>28831247</v>
      </c>
      <c r="G28" s="43">
        <v>59435078</v>
      </c>
    </row>
    <row r="29" spans="1:7" ht="15.75" x14ac:dyDescent="0.25">
      <c r="A29" s="8" t="s">
        <v>17</v>
      </c>
      <c r="B29" s="9">
        <v>5496464</v>
      </c>
      <c r="C29" s="9">
        <v>6008265</v>
      </c>
      <c r="D29" s="10">
        <v>57117781</v>
      </c>
      <c r="E29" s="10">
        <v>71740464</v>
      </c>
      <c r="F29" s="11">
        <v>45025769</v>
      </c>
      <c r="G29" s="43">
        <v>60333017</v>
      </c>
    </row>
    <row r="30" spans="1:7" ht="15.75" x14ac:dyDescent="0.25">
      <c r="A30" s="8" t="s">
        <v>18</v>
      </c>
      <c r="B30" s="9">
        <v>95154392</v>
      </c>
      <c r="C30" s="9">
        <v>59170523</v>
      </c>
      <c r="D30" s="10">
        <v>10000000</v>
      </c>
      <c r="E30" s="10">
        <v>30000000</v>
      </c>
      <c r="F30" s="11">
        <v>92393446</v>
      </c>
      <c r="G30" s="43">
        <v>76793446</v>
      </c>
    </row>
    <row r="31" spans="1:7" ht="15.75" x14ac:dyDescent="0.25">
      <c r="A31" s="8" t="s">
        <v>19</v>
      </c>
      <c r="B31" s="9"/>
      <c r="C31" s="9">
        <v>10000000</v>
      </c>
      <c r="D31" s="10">
        <v>6011080</v>
      </c>
      <c r="E31" s="10">
        <v>8507391</v>
      </c>
      <c r="F31" s="11">
        <v>9066637</v>
      </c>
      <c r="G31" s="43">
        <v>9170971</v>
      </c>
    </row>
    <row r="32" spans="1:7" ht="15.75" x14ac:dyDescent="0.25">
      <c r="A32" s="12"/>
      <c r="B32" s="17">
        <f>B26+B24+B18+B16</f>
        <v>720133399</v>
      </c>
      <c r="C32" s="17">
        <f t="shared" ref="C32:G32" si="3">C26+C24+C18+C16</f>
        <v>748098798</v>
      </c>
      <c r="D32" s="17">
        <f t="shared" si="3"/>
        <v>795550138</v>
      </c>
      <c r="E32" s="17">
        <f t="shared" si="3"/>
        <v>889351446</v>
      </c>
      <c r="F32" s="17">
        <f t="shared" si="3"/>
        <v>951068683</v>
      </c>
      <c r="G32" s="17">
        <f t="shared" si="3"/>
        <v>1001256276</v>
      </c>
    </row>
    <row r="33" spans="1:7" ht="15.75" x14ac:dyDescent="0.25">
      <c r="A33" s="12"/>
      <c r="B33" s="17"/>
      <c r="C33" s="17"/>
      <c r="D33" s="14"/>
      <c r="E33" s="14"/>
      <c r="F33" s="15"/>
    </row>
    <row r="34" spans="1:7" ht="15.75" x14ac:dyDescent="0.25">
      <c r="A34" s="35" t="s">
        <v>63</v>
      </c>
      <c r="B34" s="13"/>
      <c r="C34" s="13"/>
      <c r="D34" s="14"/>
      <c r="E34" s="14"/>
      <c r="F34" s="15"/>
      <c r="G34" s="17"/>
    </row>
    <row r="35" spans="1:7" ht="15.75" x14ac:dyDescent="0.25">
      <c r="A35" s="36" t="s">
        <v>20</v>
      </c>
      <c r="B35" s="13">
        <f>B37+B36</f>
        <v>146013245</v>
      </c>
      <c r="C35" s="13">
        <f t="shared" ref="C35:G35" si="4">C37+C36</f>
        <v>156508893</v>
      </c>
      <c r="D35" s="13">
        <f t="shared" si="4"/>
        <v>174415734</v>
      </c>
      <c r="E35" s="13">
        <f t="shared" si="4"/>
        <v>203671052</v>
      </c>
      <c r="F35" s="13">
        <f t="shared" si="4"/>
        <v>232375401</v>
      </c>
      <c r="G35" s="13">
        <f t="shared" si="4"/>
        <v>204937044</v>
      </c>
    </row>
    <row r="36" spans="1:7" ht="47.25" x14ac:dyDescent="0.25">
      <c r="A36" s="8" t="s">
        <v>21</v>
      </c>
      <c r="B36" s="9">
        <v>25000000</v>
      </c>
      <c r="C36" s="9">
        <v>25000000</v>
      </c>
      <c r="D36" s="10">
        <v>25000000</v>
      </c>
      <c r="E36" s="10">
        <v>25000000</v>
      </c>
      <c r="F36" s="11">
        <v>25000000</v>
      </c>
      <c r="G36" s="2">
        <v>25000000</v>
      </c>
    </row>
    <row r="37" spans="1:7" ht="15.75" x14ac:dyDescent="0.25">
      <c r="A37" s="8" t="s">
        <v>22</v>
      </c>
      <c r="B37" s="9">
        <v>121013245</v>
      </c>
      <c r="C37" s="9">
        <v>131508893</v>
      </c>
      <c r="D37" s="10">
        <v>149415734</v>
      </c>
      <c r="E37" s="10">
        <v>178671052</v>
      </c>
      <c r="F37" s="11">
        <v>207375401</v>
      </c>
      <c r="G37" s="43">
        <v>179937044</v>
      </c>
    </row>
    <row r="38" spans="1:7" ht="15.75" x14ac:dyDescent="0.25">
      <c r="A38" s="8"/>
      <c r="B38" s="9"/>
      <c r="C38" s="9"/>
      <c r="D38" s="10"/>
      <c r="E38" s="10"/>
      <c r="F38" s="11"/>
      <c r="G38" s="43"/>
    </row>
    <row r="39" spans="1:7" ht="15.75" x14ac:dyDescent="0.25">
      <c r="A39" s="8" t="s">
        <v>23</v>
      </c>
      <c r="B39" s="9">
        <v>9445579</v>
      </c>
      <c r="C39" s="9">
        <v>7911680</v>
      </c>
      <c r="D39" s="10">
        <v>7490613</v>
      </c>
      <c r="E39" s="10">
        <v>5294467</v>
      </c>
      <c r="F39" s="11">
        <v>12700374</v>
      </c>
      <c r="G39" s="43">
        <v>7996321</v>
      </c>
    </row>
    <row r="40" spans="1:7" ht="31.5" x14ac:dyDescent="0.25">
      <c r="A40" s="8" t="s">
        <v>24</v>
      </c>
      <c r="B40" s="9">
        <v>8685066</v>
      </c>
      <c r="C40" s="9">
        <v>37125705</v>
      </c>
      <c r="D40" s="10">
        <v>40130685</v>
      </c>
      <c r="E40" s="10">
        <v>35330974</v>
      </c>
      <c r="F40" s="11">
        <v>43259243</v>
      </c>
      <c r="G40" s="43">
        <v>52220556</v>
      </c>
    </row>
    <row r="41" spans="1:7" ht="15.75" x14ac:dyDescent="0.25">
      <c r="A41" s="8" t="s">
        <v>25</v>
      </c>
      <c r="B41" s="9">
        <v>79772002</v>
      </c>
      <c r="C41" s="9">
        <v>67103457</v>
      </c>
      <c r="D41" s="10">
        <v>60484479</v>
      </c>
      <c r="E41" s="10">
        <v>80402388</v>
      </c>
      <c r="F41" s="11">
        <v>60600252</v>
      </c>
      <c r="G41" s="43">
        <v>101881692</v>
      </c>
    </row>
    <row r="42" spans="1:7" ht="15.75" x14ac:dyDescent="0.25">
      <c r="A42" s="8" t="s">
        <v>26</v>
      </c>
      <c r="B42" s="9">
        <v>459704668</v>
      </c>
      <c r="C42" s="9">
        <v>457439436</v>
      </c>
      <c r="D42" s="10">
        <v>494083671</v>
      </c>
      <c r="E42" s="10">
        <v>545351346</v>
      </c>
      <c r="F42" s="11">
        <v>580074916</v>
      </c>
      <c r="G42" s="43">
        <v>612653010</v>
      </c>
    </row>
    <row r="43" spans="1:7" ht="15.75" x14ac:dyDescent="0.25">
      <c r="A43" s="8" t="s">
        <v>27</v>
      </c>
      <c r="B43" s="9"/>
      <c r="C43" s="9"/>
      <c r="D43" s="10">
        <v>410000</v>
      </c>
      <c r="E43" s="16" t="s">
        <v>5</v>
      </c>
      <c r="F43" s="18" t="s">
        <v>5</v>
      </c>
    </row>
    <row r="44" spans="1:7" ht="15.75" x14ac:dyDescent="0.25">
      <c r="A44" s="8" t="s">
        <v>28</v>
      </c>
      <c r="B44" s="9">
        <v>16032514</v>
      </c>
      <c r="C44" s="9">
        <v>20535540</v>
      </c>
      <c r="D44" s="10">
        <v>18530135</v>
      </c>
      <c r="E44" s="10">
        <v>17884107</v>
      </c>
      <c r="F44" s="11">
        <v>20679143</v>
      </c>
      <c r="G44" s="43">
        <v>19883448</v>
      </c>
    </row>
    <row r="45" spans="1:7" ht="15.75" x14ac:dyDescent="0.25">
      <c r="A45" s="8" t="s">
        <v>29</v>
      </c>
      <c r="B45" s="9">
        <v>360000</v>
      </c>
      <c r="C45" s="9">
        <v>382000</v>
      </c>
      <c r="D45" s="16" t="s">
        <v>5</v>
      </c>
      <c r="E45" s="10">
        <v>465000</v>
      </c>
      <c r="F45" s="11">
        <v>480000</v>
      </c>
      <c r="G45" s="43">
        <v>520000</v>
      </c>
    </row>
    <row r="46" spans="1:7" ht="15.75" x14ac:dyDescent="0.25">
      <c r="A46" s="8" t="s">
        <v>30</v>
      </c>
      <c r="B46" s="9">
        <v>120325</v>
      </c>
      <c r="C46" s="9">
        <v>1092087</v>
      </c>
      <c r="D46" s="10">
        <v>4821</v>
      </c>
      <c r="E46" s="10">
        <v>952112</v>
      </c>
      <c r="F46" s="11">
        <v>899354</v>
      </c>
      <c r="G46" s="43">
        <v>1164205</v>
      </c>
    </row>
    <row r="47" spans="1:7" ht="15.75" x14ac:dyDescent="0.25">
      <c r="A47" s="12"/>
      <c r="B47" s="13">
        <f>SUM(B39:B46)+B35</f>
        <v>720133399</v>
      </c>
      <c r="C47" s="13">
        <f t="shared" ref="C47:G47" si="5">SUM(C39:C46)+C35</f>
        <v>748098798</v>
      </c>
      <c r="D47" s="13">
        <f t="shared" si="5"/>
        <v>795550138</v>
      </c>
      <c r="E47" s="13">
        <f t="shared" si="5"/>
        <v>889351446</v>
      </c>
      <c r="F47" s="13">
        <f t="shared" si="5"/>
        <v>951068683</v>
      </c>
      <c r="G47" s="13">
        <f t="shared" si="5"/>
        <v>1001256276</v>
      </c>
    </row>
    <row r="48" spans="1:7" ht="15.75" x14ac:dyDescent="0.25">
      <c r="A48" s="12"/>
      <c r="B48" s="17"/>
      <c r="C48" s="17"/>
      <c r="D48" s="17"/>
      <c r="E48" s="17"/>
      <c r="F48" s="17"/>
      <c r="G48" s="17"/>
    </row>
    <row r="49" spans="1:7" ht="16.5" thickBot="1" x14ac:dyDescent="0.3">
      <c r="A49" s="37" t="s">
        <v>64</v>
      </c>
      <c r="B49" s="19">
        <f t="shared" ref="B49:C49" si="6">B16/(B8/10)</f>
        <v>17.45098416880731</v>
      </c>
      <c r="C49" s="19">
        <f t="shared" si="6"/>
        <v>16.578549270747452</v>
      </c>
      <c r="D49" s="19">
        <f>D16/(D8/10)</f>
        <v>16.352375030346032</v>
      </c>
      <c r="E49" s="19">
        <f t="shared" ref="E49:G49" si="7">E16/(E8/10)</f>
        <v>16.786289196706168</v>
      </c>
      <c r="F49" s="19">
        <f t="shared" si="7"/>
        <v>17.489961125798889</v>
      </c>
      <c r="G49" s="19">
        <f t="shared" si="7"/>
        <v>17.017928040478896</v>
      </c>
    </row>
    <row r="50" spans="1:7" x14ac:dyDescent="0.25">
      <c r="A50" s="37" t="s">
        <v>65</v>
      </c>
      <c r="B50" s="2">
        <f>B8/10</f>
        <v>26691356</v>
      </c>
      <c r="C50" s="2">
        <f t="shared" ref="C50:G50" si="8">C8/10</f>
        <v>30695059</v>
      </c>
      <c r="D50" s="2">
        <f t="shared" si="8"/>
        <v>34378466</v>
      </c>
      <c r="E50" s="2">
        <f t="shared" si="8"/>
        <v>36097389</v>
      </c>
      <c r="F50" s="2">
        <f t="shared" si="8"/>
        <v>37902258</v>
      </c>
      <c r="G50" s="2">
        <f t="shared" si="8"/>
        <v>40176393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pane xSplit="1" ySplit="4" topLeftCell="F23" activePane="bottomRight" state="frozen"/>
      <selection pane="topRight" activeCell="B1" sqref="B1"/>
      <selection pane="bottomLeft" activeCell="A5" sqref="A5"/>
      <selection pane="bottomRight" activeCell="B30" sqref="B30"/>
    </sheetView>
  </sheetViews>
  <sheetFormatPr defaultRowHeight="15" x14ac:dyDescent="0.25"/>
  <cols>
    <col min="1" max="1" width="42.42578125" style="2" customWidth="1"/>
    <col min="2" max="2" width="18.5703125" style="2" bestFit="1" customWidth="1"/>
    <col min="3" max="3" width="17.28515625" style="2" bestFit="1" customWidth="1"/>
    <col min="4" max="5" width="17.42578125" style="2" bestFit="1" customWidth="1"/>
    <col min="6" max="6" width="18.140625" style="2" bestFit="1" customWidth="1"/>
    <col min="7" max="7" width="14.28515625" style="2" bestFit="1" customWidth="1"/>
    <col min="8" max="16384" width="9.140625" style="2"/>
  </cols>
  <sheetData>
    <row r="1" spans="1:7" ht="18.75" x14ac:dyDescent="0.3">
      <c r="A1" s="3" t="s">
        <v>0</v>
      </c>
      <c r="B1" s="3"/>
      <c r="C1" s="3"/>
    </row>
    <row r="2" spans="1:7" ht="15.75" x14ac:dyDescent="0.25">
      <c r="A2" s="38" t="s">
        <v>66</v>
      </c>
    </row>
    <row r="3" spans="1:7" ht="15.75" thickBot="1" x14ac:dyDescent="0.3">
      <c r="A3" s="29" t="s">
        <v>57</v>
      </c>
    </row>
    <row r="4" spans="1:7" ht="15.75" x14ac:dyDescent="0.25">
      <c r="B4" s="5">
        <v>2013</v>
      </c>
      <c r="C4" s="5">
        <v>2014</v>
      </c>
      <c r="D4" s="6">
        <v>2015</v>
      </c>
      <c r="E4" s="6">
        <v>2016</v>
      </c>
      <c r="F4" s="7">
        <v>2017</v>
      </c>
      <c r="G4" s="30">
        <v>2018</v>
      </c>
    </row>
    <row r="5" spans="1:7" ht="15.75" x14ac:dyDescent="0.25">
      <c r="A5" s="39" t="s">
        <v>67</v>
      </c>
      <c r="B5" s="26"/>
      <c r="C5" s="26"/>
      <c r="D5" s="30"/>
      <c r="E5" s="30"/>
      <c r="F5" s="28"/>
    </row>
    <row r="6" spans="1:7" ht="15.75" x14ac:dyDescent="0.25">
      <c r="A6" s="8" t="s">
        <v>31</v>
      </c>
      <c r="B6" s="20">
        <v>45229132</v>
      </c>
      <c r="C6" s="20">
        <v>44102532</v>
      </c>
      <c r="D6" s="21">
        <v>45710819</v>
      </c>
      <c r="E6" s="21">
        <v>40120216</v>
      </c>
      <c r="F6" s="22">
        <v>32103569</v>
      </c>
      <c r="G6" s="40">
        <v>41593799</v>
      </c>
    </row>
    <row r="7" spans="1:7" ht="15.75" x14ac:dyDescent="0.25">
      <c r="A7" s="8" t="s">
        <v>32</v>
      </c>
      <c r="B7" s="20">
        <v>171950</v>
      </c>
      <c r="C7" s="20">
        <v>3213198</v>
      </c>
      <c r="D7" s="21">
        <v>4848757</v>
      </c>
      <c r="E7" s="21">
        <v>2635095</v>
      </c>
      <c r="F7" s="22">
        <v>47402558</v>
      </c>
      <c r="G7" s="40">
        <v>6479983</v>
      </c>
    </row>
    <row r="8" spans="1:7" ht="15.75" x14ac:dyDescent="0.25">
      <c r="A8" s="39" t="s">
        <v>33</v>
      </c>
      <c r="B8" s="23">
        <f>SUM(B9:B13)</f>
        <v>54973157</v>
      </c>
      <c r="C8" s="23">
        <f t="shared" ref="C8:G8" si="0">SUM(C9:C13)</f>
        <v>31287888</v>
      </c>
      <c r="D8" s="23">
        <f t="shared" si="0"/>
        <v>34893467</v>
      </c>
      <c r="E8" s="23">
        <f t="shared" si="0"/>
        <v>36479842</v>
      </c>
      <c r="F8" s="23">
        <f t="shared" si="0"/>
        <v>17042546</v>
      </c>
      <c r="G8" s="23">
        <f t="shared" si="0"/>
        <v>51197710</v>
      </c>
    </row>
    <row r="9" spans="1:7" ht="15.75" x14ac:dyDescent="0.25">
      <c r="A9" s="8" t="s">
        <v>34</v>
      </c>
      <c r="B9" s="20">
        <v>12130111</v>
      </c>
      <c r="C9" s="20">
        <v>-8109979</v>
      </c>
      <c r="D9" s="21">
        <v>-3860477</v>
      </c>
      <c r="E9" s="21">
        <v>-5138207</v>
      </c>
      <c r="F9" s="22">
        <v>-19653646</v>
      </c>
      <c r="G9" s="40">
        <v>6621298</v>
      </c>
    </row>
    <row r="10" spans="1:7" ht="15.75" x14ac:dyDescent="0.25">
      <c r="A10" s="8" t="s">
        <v>35</v>
      </c>
      <c r="B10" s="20">
        <v>37720877</v>
      </c>
      <c r="C10" s="20">
        <v>31122357</v>
      </c>
      <c r="D10" s="21">
        <v>33930352</v>
      </c>
      <c r="E10" s="21">
        <v>39050652</v>
      </c>
      <c r="F10" s="22">
        <v>28618922</v>
      </c>
      <c r="G10" s="40">
        <v>33979713</v>
      </c>
    </row>
    <row r="11" spans="1:7" ht="15.75" x14ac:dyDescent="0.25">
      <c r="A11" s="8" t="s">
        <v>36</v>
      </c>
      <c r="B11" s="20">
        <v>131357</v>
      </c>
      <c r="C11" s="20">
        <v>548481</v>
      </c>
      <c r="D11" s="21">
        <v>-923918</v>
      </c>
      <c r="E11" s="21">
        <v>-349786</v>
      </c>
      <c r="F11" s="22">
        <v>525532</v>
      </c>
      <c r="G11" s="40">
        <v>610264</v>
      </c>
    </row>
    <row r="12" spans="1:7" ht="15.75" x14ac:dyDescent="0.25">
      <c r="A12" s="8" t="s">
        <v>37</v>
      </c>
      <c r="B12" s="20">
        <v>7496362</v>
      </c>
      <c r="C12" s="20">
        <v>7420169</v>
      </c>
      <c r="D12" s="21">
        <v>6110167</v>
      </c>
      <c r="E12" s="21">
        <v>3953748</v>
      </c>
      <c r="F12" s="22">
        <v>3797291</v>
      </c>
      <c r="G12" s="40">
        <v>11004514</v>
      </c>
    </row>
    <row r="13" spans="1:7" ht="15.75" x14ac:dyDescent="0.25">
      <c r="A13" s="8" t="s">
        <v>38</v>
      </c>
      <c r="B13" s="20">
        <v>-2505550</v>
      </c>
      <c r="C13" s="20">
        <v>306860</v>
      </c>
      <c r="D13" s="21">
        <v>-362657</v>
      </c>
      <c r="E13" s="21">
        <v>-1036565</v>
      </c>
      <c r="F13" s="22">
        <v>3754447</v>
      </c>
      <c r="G13" s="40">
        <v>-1018079</v>
      </c>
    </row>
    <row r="14" spans="1:7" ht="15.75" x14ac:dyDescent="0.25">
      <c r="A14" s="12"/>
      <c r="B14" s="23">
        <f>SUM(B6:B8)</f>
        <v>100374239</v>
      </c>
      <c r="C14" s="23">
        <f t="shared" ref="C14:G14" si="1">SUM(C6:C8)</f>
        <v>78603618</v>
      </c>
      <c r="D14" s="23">
        <f t="shared" si="1"/>
        <v>85453043</v>
      </c>
      <c r="E14" s="23">
        <f t="shared" si="1"/>
        <v>79235153</v>
      </c>
      <c r="F14" s="23">
        <f t="shared" si="1"/>
        <v>96548673</v>
      </c>
      <c r="G14" s="23">
        <f t="shared" si="1"/>
        <v>99271492</v>
      </c>
    </row>
    <row r="15" spans="1:7" ht="15.75" x14ac:dyDescent="0.25">
      <c r="A15" s="12"/>
      <c r="B15" s="23"/>
      <c r="C15" s="23"/>
      <c r="D15" s="23"/>
      <c r="E15" s="23"/>
      <c r="F15" s="23"/>
    </row>
    <row r="16" spans="1:7" ht="15.75" x14ac:dyDescent="0.25">
      <c r="A16" s="39" t="s">
        <v>68</v>
      </c>
      <c r="B16" s="23">
        <f>SUM(B17:B25)</f>
        <v>12277693</v>
      </c>
      <c r="C16" s="23">
        <f t="shared" ref="C16:G16" si="2">SUM(C17:C25)</f>
        <v>20975361</v>
      </c>
      <c r="D16" s="23">
        <f t="shared" si="2"/>
        <v>13907445</v>
      </c>
      <c r="E16" s="23">
        <f t="shared" si="2"/>
        <v>15394759</v>
      </c>
      <c r="F16" s="23">
        <f t="shared" si="2"/>
        <v>15328881</v>
      </c>
      <c r="G16" s="23">
        <f t="shared" si="2"/>
        <v>29552341</v>
      </c>
    </row>
    <row r="17" spans="1:7" ht="15.75" x14ac:dyDescent="0.25">
      <c r="A17" s="8" t="s">
        <v>39</v>
      </c>
      <c r="B17" s="20">
        <v>2650108</v>
      </c>
      <c r="C17" s="20">
        <v>482446</v>
      </c>
      <c r="D17" s="21">
        <v>2151844</v>
      </c>
      <c r="E17" s="21">
        <v>2583018</v>
      </c>
      <c r="F17" s="22">
        <v>2414263</v>
      </c>
      <c r="G17" s="40">
        <v>2583593</v>
      </c>
    </row>
    <row r="18" spans="1:7" ht="15.75" x14ac:dyDescent="0.25">
      <c r="A18" s="8" t="s">
        <v>40</v>
      </c>
      <c r="B18" s="20">
        <v>1405000</v>
      </c>
      <c r="C18" s="20">
        <v>1552000</v>
      </c>
      <c r="D18" s="21">
        <v>1772000</v>
      </c>
      <c r="E18" s="21">
        <v>1192500</v>
      </c>
      <c r="F18" s="22">
        <v>1349000</v>
      </c>
      <c r="G18" s="40">
        <v>1414500</v>
      </c>
    </row>
    <row r="19" spans="1:7" ht="15.75" x14ac:dyDescent="0.25">
      <c r="A19" s="8" t="s">
        <v>41</v>
      </c>
      <c r="B19" s="20">
        <v>34500</v>
      </c>
      <c r="C19" s="20">
        <v>30000</v>
      </c>
      <c r="D19" s="21">
        <v>34500</v>
      </c>
      <c r="E19" s="21">
        <v>40250</v>
      </c>
      <c r="F19" s="22">
        <v>57500</v>
      </c>
      <c r="G19" s="40">
        <v>57500</v>
      </c>
    </row>
    <row r="20" spans="1:7" ht="15.75" x14ac:dyDescent="0.25">
      <c r="A20" s="8" t="s">
        <v>42</v>
      </c>
      <c r="B20" s="20"/>
      <c r="C20" s="20"/>
      <c r="D20" s="21">
        <v>3192000</v>
      </c>
      <c r="E20" s="21">
        <v>3268000</v>
      </c>
      <c r="F20" s="22">
        <v>3838000</v>
      </c>
      <c r="G20" s="40">
        <v>4104000</v>
      </c>
    </row>
    <row r="21" spans="1:7" ht="15.75" x14ac:dyDescent="0.25">
      <c r="A21" s="8" t="s">
        <v>43</v>
      </c>
      <c r="B21" s="20">
        <v>617500</v>
      </c>
      <c r="C21" s="20">
        <v>217250</v>
      </c>
      <c r="D21" s="21">
        <v>223500</v>
      </c>
      <c r="E21" s="21">
        <v>99500</v>
      </c>
      <c r="F21" s="22">
        <v>389150</v>
      </c>
      <c r="G21" s="40">
        <v>519400</v>
      </c>
    </row>
    <row r="22" spans="1:7" ht="15.75" x14ac:dyDescent="0.25">
      <c r="A22" s="8" t="s">
        <v>44</v>
      </c>
      <c r="B22" s="20">
        <v>1927000</v>
      </c>
      <c r="C22" s="20">
        <v>395000</v>
      </c>
      <c r="D22" s="21">
        <v>740000</v>
      </c>
      <c r="E22" s="21">
        <v>2735000</v>
      </c>
      <c r="F22" s="22">
        <v>476560</v>
      </c>
      <c r="G22" s="40">
        <v>969339</v>
      </c>
    </row>
    <row r="23" spans="1:7" ht="15.75" x14ac:dyDescent="0.25">
      <c r="A23" s="8" t="s">
        <v>45</v>
      </c>
      <c r="B23" s="20">
        <v>3354709</v>
      </c>
      <c r="C23" s="20">
        <v>3594959</v>
      </c>
      <c r="D23" s="21">
        <v>3909276</v>
      </c>
      <c r="E23" s="21">
        <v>3489765</v>
      </c>
      <c r="F23" s="22">
        <v>3388078</v>
      </c>
      <c r="G23" s="40">
        <v>4165139</v>
      </c>
    </row>
    <row r="24" spans="1:7" ht="15.75" x14ac:dyDescent="0.25">
      <c r="A24" s="8" t="s">
        <v>46</v>
      </c>
      <c r="B24" s="20">
        <v>2288876</v>
      </c>
      <c r="C24" s="20">
        <v>2097088</v>
      </c>
      <c r="D24" s="21">
        <v>1645880</v>
      </c>
      <c r="E24" s="21">
        <v>1986726</v>
      </c>
      <c r="F24" s="22">
        <v>3416330</v>
      </c>
      <c r="G24" s="40">
        <v>1488303</v>
      </c>
    </row>
    <row r="25" spans="1:7" ht="15.75" x14ac:dyDescent="0.25">
      <c r="A25" s="8" t="s">
        <v>47</v>
      </c>
      <c r="B25" s="20"/>
      <c r="C25" s="20">
        <v>12606618</v>
      </c>
      <c r="D25" s="21">
        <v>238445</v>
      </c>
      <c r="E25" s="21" t="s">
        <v>5</v>
      </c>
      <c r="F25" s="22" t="s">
        <v>5</v>
      </c>
      <c r="G25" s="40">
        <v>14250567</v>
      </c>
    </row>
    <row r="26" spans="1:7" ht="15.75" x14ac:dyDescent="0.25">
      <c r="A26" s="9"/>
      <c r="B26" s="20"/>
      <c r="C26" s="20"/>
      <c r="D26" s="21"/>
      <c r="E26" s="21"/>
      <c r="F26" s="40"/>
    </row>
    <row r="27" spans="1:7" ht="15.75" x14ac:dyDescent="0.25">
      <c r="A27" s="37" t="s">
        <v>69</v>
      </c>
      <c r="B27" s="23">
        <f>B14-B16</f>
        <v>88096546</v>
      </c>
      <c r="C27" s="23">
        <f t="shared" ref="C27:G27" si="3">C14-C16</f>
        <v>57628257</v>
      </c>
      <c r="D27" s="23">
        <f t="shared" si="3"/>
        <v>71545598</v>
      </c>
      <c r="E27" s="23">
        <f t="shared" si="3"/>
        <v>63840394</v>
      </c>
      <c r="F27" s="23">
        <f t="shared" si="3"/>
        <v>81219792</v>
      </c>
      <c r="G27" s="23">
        <f t="shared" si="3"/>
        <v>69719151</v>
      </c>
    </row>
    <row r="28" spans="1:7" ht="15.75" x14ac:dyDescent="0.25">
      <c r="A28" s="33" t="s">
        <v>70</v>
      </c>
      <c r="B28" s="20">
        <f>B29+B30</f>
        <v>27314143</v>
      </c>
      <c r="C28" s="20">
        <f t="shared" ref="C28:G28" si="4">C29+C30</f>
        <v>14539140</v>
      </c>
      <c r="D28" s="20">
        <f t="shared" si="4"/>
        <v>18255577</v>
      </c>
      <c r="E28" s="20">
        <f t="shared" si="4"/>
        <v>14622683</v>
      </c>
      <c r="F28" s="20">
        <f t="shared" si="4"/>
        <v>9110945</v>
      </c>
      <c r="G28" s="20">
        <f t="shared" si="4"/>
        <v>15555611</v>
      </c>
    </row>
    <row r="29" spans="1:7" ht="15.75" x14ac:dyDescent="0.25">
      <c r="A29" s="2" t="s">
        <v>83</v>
      </c>
      <c r="B29" s="20">
        <v>27217310</v>
      </c>
      <c r="C29" s="20">
        <v>14091343</v>
      </c>
      <c r="D29" s="21">
        <v>18254541</v>
      </c>
      <c r="E29" s="21">
        <v>14511943</v>
      </c>
      <c r="F29" s="22">
        <v>8977727</v>
      </c>
      <c r="G29" s="40">
        <v>15555611</v>
      </c>
    </row>
    <row r="30" spans="1:7" ht="15.75" x14ac:dyDescent="0.25">
      <c r="A30" s="2" t="s">
        <v>84</v>
      </c>
      <c r="B30" s="20">
        <v>96833</v>
      </c>
      <c r="C30" s="20">
        <v>447797</v>
      </c>
      <c r="D30" s="21">
        <v>1036</v>
      </c>
      <c r="E30" s="21">
        <v>110740</v>
      </c>
      <c r="F30" s="22">
        <v>133218</v>
      </c>
    </row>
    <row r="31" spans="1:7" ht="15.75" x14ac:dyDescent="0.25">
      <c r="A31" s="37" t="s">
        <v>71</v>
      </c>
      <c r="B31" s="23">
        <f>B27-B28</f>
        <v>60782403</v>
      </c>
      <c r="C31" s="23">
        <f t="shared" ref="C31:G31" si="5">C27-C28</f>
        <v>43089117</v>
      </c>
      <c r="D31" s="23">
        <f t="shared" si="5"/>
        <v>53290021</v>
      </c>
      <c r="E31" s="23">
        <f t="shared" si="5"/>
        <v>49217711</v>
      </c>
      <c r="F31" s="23">
        <f t="shared" si="5"/>
        <v>72108847</v>
      </c>
      <c r="G31" s="23">
        <f t="shared" si="5"/>
        <v>54163540</v>
      </c>
    </row>
    <row r="32" spans="1:7" ht="15.75" x14ac:dyDescent="0.25">
      <c r="A32" s="41"/>
      <c r="B32" s="23"/>
      <c r="C32" s="23"/>
      <c r="D32" s="23"/>
      <c r="E32" s="23"/>
      <c r="F32" s="23"/>
    </row>
    <row r="33" spans="1:7" ht="16.5" thickBot="1" x14ac:dyDescent="0.3">
      <c r="A33" s="37" t="s">
        <v>72</v>
      </c>
      <c r="B33" s="19">
        <f>B31/('1'!B8/10)</f>
        <v>2.2772317374958395</v>
      </c>
      <c r="C33" s="19">
        <f>C31/('1'!C8/10)</f>
        <v>1.4037802305576281</v>
      </c>
      <c r="D33" s="19">
        <f>D31/('1'!D8/10)</f>
        <v>1.5500988613046318</v>
      </c>
      <c r="E33" s="19">
        <f>E31/('1'!E8/10)</f>
        <v>1.3634701113701049</v>
      </c>
      <c r="F33" s="19">
        <f>F31/('1'!F8/10)</f>
        <v>1.9024947537426398</v>
      </c>
      <c r="G33" s="19">
        <f>G31/('1'!G8/10)</f>
        <v>1.3481434234277825</v>
      </c>
    </row>
    <row r="34" spans="1:7" x14ac:dyDescent="0.25">
      <c r="A34" s="42" t="s">
        <v>73</v>
      </c>
      <c r="B34" s="2">
        <v>26691356</v>
      </c>
      <c r="C34" s="2">
        <v>30695059</v>
      </c>
      <c r="D34" s="2">
        <v>34378466</v>
      </c>
      <c r="E34" s="2">
        <v>36097389</v>
      </c>
      <c r="F34" s="2">
        <v>37902258</v>
      </c>
      <c r="G34" s="2">
        <f>'1'!G8/10</f>
        <v>40176393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pane xSplit="1" ySplit="4" topLeftCell="F14" activePane="bottomRight" state="frozen"/>
      <selection pane="topRight" activeCell="B1" sqref="B1"/>
      <selection pane="bottomLeft" activeCell="A5" sqref="A5"/>
      <selection pane="bottomRight" activeCell="L23" sqref="L23"/>
    </sheetView>
  </sheetViews>
  <sheetFormatPr defaultRowHeight="15" x14ac:dyDescent="0.25"/>
  <cols>
    <col min="1" max="1" width="52.140625" style="1" customWidth="1"/>
    <col min="2" max="3" width="16.140625" style="1" bestFit="1" customWidth="1"/>
    <col min="4" max="6" width="14.5703125" style="1" bestFit="1" customWidth="1"/>
    <col min="7" max="7" width="16.28515625" style="1" bestFit="1" customWidth="1"/>
    <col min="8" max="16384" width="9.140625" style="1"/>
  </cols>
  <sheetData>
    <row r="1" spans="1:7" ht="18.75" x14ac:dyDescent="0.3">
      <c r="A1" s="24" t="s">
        <v>0</v>
      </c>
      <c r="B1" s="24"/>
      <c r="C1" s="24"/>
    </row>
    <row r="2" spans="1:7" ht="15.75" x14ac:dyDescent="0.25">
      <c r="A2" s="38" t="s">
        <v>74</v>
      </c>
    </row>
    <row r="3" spans="1:7" x14ac:dyDescent="0.25">
      <c r="A3" s="29" t="s">
        <v>57</v>
      </c>
    </row>
    <row r="4" spans="1:7" ht="15.75" x14ac:dyDescent="0.25">
      <c r="A4" s="25"/>
      <c r="B4" s="26">
        <v>2013</v>
      </c>
      <c r="C4" s="26">
        <v>2014</v>
      </c>
      <c r="D4" s="27">
        <v>2015</v>
      </c>
      <c r="E4" s="27">
        <v>2016</v>
      </c>
      <c r="F4" s="28">
        <v>2017</v>
      </c>
      <c r="G4" s="1">
        <v>2018</v>
      </c>
    </row>
    <row r="5" spans="1:7" ht="15.75" x14ac:dyDescent="0.25">
      <c r="A5" s="37" t="s">
        <v>75</v>
      </c>
      <c r="B5" s="26"/>
      <c r="C5" s="26"/>
      <c r="D5" s="27"/>
      <c r="E5" s="27"/>
      <c r="F5" s="28"/>
    </row>
    <row r="6" spans="1:7" ht="15.75" x14ac:dyDescent="0.25">
      <c r="A6" s="8" t="s">
        <v>48</v>
      </c>
      <c r="B6" s="20">
        <v>298701951</v>
      </c>
      <c r="C6" s="20">
        <v>265970959</v>
      </c>
      <c r="D6" s="21">
        <v>269799216</v>
      </c>
      <c r="E6" s="21">
        <v>307822659</v>
      </c>
      <c r="F6" s="22">
        <v>327834077</v>
      </c>
      <c r="G6" s="44">
        <v>294836077</v>
      </c>
    </row>
    <row r="7" spans="1:7" ht="15.75" x14ac:dyDescent="0.25">
      <c r="A7" s="8" t="s">
        <v>49</v>
      </c>
      <c r="B7" s="20">
        <v>-20308319</v>
      </c>
      <c r="C7" s="20">
        <v>-35825639</v>
      </c>
      <c r="D7" s="21">
        <v>-14461264</v>
      </c>
      <c r="E7" s="21">
        <v>-18005893</v>
      </c>
      <c r="F7" s="22">
        <v>-18041603</v>
      </c>
      <c r="G7" s="44">
        <v>-10748516</v>
      </c>
    </row>
    <row r="8" spans="1:7" ht="15.75" x14ac:dyDescent="0.25">
      <c r="A8" s="8" t="s">
        <v>50</v>
      </c>
      <c r="B8" s="20">
        <v>-180494643</v>
      </c>
      <c r="C8" s="20">
        <v>-201210301</v>
      </c>
      <c r="D8" s="21">
        <v>-198644560</v>
      </c>
      <c r="E8" s="21">
        <v>-221475031</v>
      </c>
      <c r="F8" s="22">
        <v>-287311978</v>
      </c>
      <c r="G8" s="44">
        <v>-212125856</v>
      </c>
    </row>
    <row r="9" spans="1:7" ht="15.75" x14ac:dyDescent="0.25">
      <c r="A9" s="12"/>
      <c r="B9" s="23">
        <f>SUM(B6:B8)</f>
        <v>97898989</v>
      </c>
      <c r="C9" s="23">
        <f t="shared" ref="C9:G9" si="0">SUM(C6:C8)</f>
        <v>28935019</v>
      </c>
      <c r="D9" s="23">
        <f t="shared" si="0"/>
        <v>56693392</v>
      </c>
      <c r="E9" s="23">
        <f t="shared" si="0"/>
        <v>68341735</v>
      </c>
      <c r="F9" s="23">
        <f t="shared" si="0"/>
        <v>22480496</v>
      </c>
      <c r="G9" s="23">
        <f t="shared" si="0"/>
        <v>71961705</v>
      </c>
    </row>
    <row r="10" spans="1:7" ht="15.75" x14ac:dyDescent="0.25">
      <c r="A10" s="37" t="s">
        <v>76</v>
      </c>
      <c r="B10" s="23"/>
      <c r="C10" s="23"/>
      <c r="D10" s="23"/>
      <c r="E10" s="23"/>
      <c r="F10" s="22"/>
      <c r="G10" s="44"/>
    </row>
    <row r="11" spans="1:7" ht="15.75" x14ac:dyDescent="0.25">
      <c r="A11" s="8" t="s">
        <v>51</v>
      </c>
      <c r="B11" s="20">
        <v>-895663</v>
      </c>
      <c r="C11" s="20">
        <v>-8097985</v>
      </c>
      <c r="D11" s="21">
        <v>-18145286</v>
      </c>
      <c r="E11" s="21">
        <v>-3200490</v>
      </c>
      <c r="F11" s="22">
        <v>-6304984</v>
      </c>
      <c r="G11" s="44">
        <v>-3464020</v>
      </c>
    </row>
    <row r="12" spans="1:7" ht="15.75" x14ac:dyDescent="0.25">
      <c r="A12" s="8" t="s">
        <v>52</v>
      </c>
      <c r="B12" s="20"/>
      <c r="C12" s="20"/>
      <c r="D12" s="21">
        <v>-1903871</v>
      </c>
      <c r="E12" s="21">
        <v>827817</v>
      </c>
      <c r="F12" s="22" t="s">
        <v>5</v>
      </c>
      <c r="G12" s="44">
        <v>94575</v>
      </c>
    </row>
    <row r="13" spans="1:7" ht="15.75" x14ac:dyDescent="0.25">
      <c r="A13" s="8" t="s">
        <v>53</v>
      </c>
      <c r="B13" s="20">
        <v>-28047725</v>
      </c>
      <c r="C13" s="20">
        <v>-23102266</v>
      </c>
      <c r="D13" s="21" t="s">
        <v>5</v>
      </c>
      <c r="E13" s="21">
        <v>-17512151</v>
      </c>
      <c r="F13" s="22">
        <v>-25796689</v>
      </c>
      <c r="G13" s="44">
        <v>-1463037</v>
      </c>
    </row>
    <row r="14" spans="1:7" ht="15.75" x14ac:dyDescent="0.25">
      <c r="A14" s="12"/>
      <c r="B14" s="23">
        <f>SUM(B11:B13)</f>
        <v>-28943388</v>
      </c>
      <c r="C14" s="23">
        <f t="shared" ref="C14:G14" si="1">SUM(C11:C13)</f>
        <v>-31200251</v>
      </c>
      <c r="D14" s="23">
        <f t="shared" si="1"/>
        <v>-20049157</v>
      </c>
      <c r="E14" s="23">
        <f t="shared" si="1"/>
        <v>-19884824</v>
      </c>
      <c r="F14" s="23">
        <f t="shared" si="1"/>
        <v>-32101673</v>
      </c>
      <c r="G14" s="23">
        <f t="shared" si="1"/>
        <v>-4832482</v>
      </c>
    </row>
    <row r="15" spans="1:7" ht="15.75" x14ac:dyDescent="0.25">
      <c r="A15" s="37" t="s">
        <v>77</v>
      </c>
      <c r="B15" s="23"/>
      <c r="C15" s="23"/>
      <c r="D15" s="23"/>
      <c r="E15" s="23"/>
      <c r="F15" s="22"/>
      <c r="G15" s="44"/>
    </row>
    <row r="16" spans="1:7" ht="15.75" x14ac:dyDescent="0.25">
      <c r="A16" s="8" t="s">
        <v>54</v>
      </c>
      <c r="B16" s="20"/>
      <c r="C16" s="20"/>
      <c r="D16" s="21">
        <v>0</v>
      </c>
      <c r="E16" s="21">
        <v>-17189236</v>
      </c>
      <c r="F16" s="22">
        <v>-18048699</v>
      </c>
      <c r="G16" s="44">
        <v>-18951129</v>
      </c>
    </row>
    <row r="17" spans="1:7" ht="15.75" x14ac:dyDescent="0.25">
      <c r="A17" s="8" t="s">
        <v>55</v>
      </c>
      <c r="B17" s="20"/>
      <c r="C17" s="20">
        <v>10000000</v>
      </c>
      <c r="D17" s="21">
        <v>0</v>
      </c>
      <c r="E17" s="21">
        <v>20000000</v>
      </c>
      <c r="F17" s="22">
        <v>62393446</v>
      </c>
      <c r="G17" s="44">
        <v>-15600000</v>
      </c>
    </row>
    <row r="18" spans="1:7" ht="15.75" x14ac:dyDescent="0.25">
      <c r="A18" s="12"/>
      <c r="B18" s="23">
        <f>B16+B17</f>
        <v>0</v>
      </c>
      <c r="C18" s="23">
        <f t="shared" ref="C18:G18" si="2">C16+C17</f>
        <v>10000000</v>
      </c>
      <c r="D18" s="23">
        <f t="shared" si="2"/>
        <v>0</v>
      </c>
      <c r="E18" s="23">
        <f t="shared" si="2"/>
        <v>2810764</v>
      </c>
      <c r="F18" s="23">
        <f t="shared" si="2"/>
        <v>44344747</v>
      </c>
      <c r="G18" s="23">
        <f t="shared" si="2"/>
        <v>-34551129</v>
      </c>
    </row>
    <row r="19" spans="1:7" ht="15.75" x14ac:dyDescent="0.25">
      <c r="A19" s="12"/>
      <c r="B19" s="23"/>
      <c r="C19" s="23"/>
      <c r="D19" s="23"/>
      <c r="E19" s="23"/>
      <c r="F19" s="22"/>
      <c r="G19" s="44"/>
    </row>
    <row r="20" spans="1:7" ht="15.75" x14ac:dyDescent="0.25">
      <c r="A20" s="29" t="s">
        <v>78</v>
      </c>
      <c r="B20" s="23">
        <f>B18+B14+B9</f>
        <v>68955601</v>
      </c>
      <c r="C20" s="23">
        <f t="shared" ref="C20:G20" si="3">C18+C14+C9</f>
        <v>7734768</v>
      </c>
      <c r="D20" s="23">
        <f t="shared" si="3"/>
        <v>36644235</v>
      </c>
      <c r="E20" s="23">
        <f t="shared" si="3"/>
        <v>51267675</v>
      </c>
      <c r="F20" s="23">
        <f t="shared" si="3"/>
        <v>34723570</v>
      </c>
      <c r="G20" s="23">
        <f t="shared" si="3"/>
        <v>32578094</v>
      </c>
    </row>
    <row r="21" spans="1:7" ht="15.75" x14ac:dyDescent="0.25">
      <c r="A21" s="42" t="s">
        <v>79</v>
      </c>
      <c r="B21" s="20">
        <v>390749067</v>
      </c>
      <c r="C21" s="20">
        <v>459704668</v>
      </c>
      <c r="D21" s="21">
        <v>457439436</v>
      </c>
      <c r="E21" s="21">
        <v>494083671</v>
      </c>
      <c r="F21" s="22">
        <v>545351346</v>
      </c>
      <c r="G21" s="44">
        <v>580074916</v>
      </c>
    </row>
    <row r="22" spans="1:7" ht="15.75" x14ac:dyDescent="0.25">
      <c r="A22" s="37" t="s">
        <v>80</v>
      </c>
      <c r="B22" s="23">
        <f>B20+B21</f>
        <v>459704668</v>
      </c>
      <c r="C22" s="23">
        <f t="shared" ref="C22:G22" si="4">C20+C21</f>
        <v>467439436</v>
      </c>
      <c r="D22" s="23">
        <f t="shared" si="4"/>
        <v>494083671</v>
      </c>
      <c r="E22" s="23">
        <f t="shared" si="4"/>
        <v>545351346</v>
      </c>
      <c r="F22" s="23">
        <f t="shared" si="4"/>
        <v>580074916</v>
      </c>
      <c r="G22" s="23">
        <f t="shared" si="4"/>
        <v>612653010</v>
      </c>
    </row>
    <row r="23" spans="1:7" ht="15.75" x14ac:dyDescent="0.25">
      <c r="A23" s="41"/>
      <c r="B23" s="23"/>
      <c r="C23" s="23"/>
      <c r="D23" s="23"/>
      <c r="E23" s="23"/>
      <c r="F23" s="40"/>
      <c r="G23" s="44"/>
    </row>
    <row r="24" spans="1:7" ht="16.5" thickBot="1" x14ac:dyDescent="0.3">
      <c r="A24" s="37" t="s">
        <v>81</v>
      </c>
      <c r="B24" s="19">
        <f>B9/('1'!B8/10)</f>
        <v>3.6678162398343495</v>
      </c>
      <c r="C24" s="19">
        <f>C9/('1'!C8/10)</f>
        <v>0.94266047835255828</v>
      </c>
      <c r="D24" s="19">
        <f>D9/('1'!D8/10)</f>
        <v>1.6490960358731539</v>
      </c>
      <c r="E24" s="19">
        <f>E9/('1'!E8/10)</f>
        <v>1.8932597867397003</v>
      </c>
      <c r="F24" s="19">
        <f>F9/('1'!F8/10)</f>
        <v>0.59311759209701964</v>
      </c>
      <c r="G24" s="19">
        <f>G9/('1'!G8/10)</f>
        <v>1.7911439934391322</v>
      </c>
    </row>
    <row r="25" spans="1:7" x14ac:dyDescent="0.25">
      <c r="A25" s="37" t="s">
        <v>82</v>
      </c>
      <c r="B25" s="1">
        <v>26691356</v>
      </c>
      <c r="C25" s="1">
        <v>30695059</v>
      </c>
      <c r="D25" s="1">
        <v>34378466</v>
      </c>
      <c r="E25" s="1">
        <v>36097389</v>
      </c>
      <c r="F25" s="44">
        <v>37902258</v>
      </c>
      <c r="G25" s="44">
        <f>'1'!G8/10</f>
        <v>40176393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2020-04-12T06:01:07Z</dcterms:modified>
</cp:coreProperties>
</file>