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1\Bank\A\"/>
    </mc:Choice>
  </mc:AlternateContent>
  <bookViews>
    <workbookView xWindow="480" yWindow="90" windowWidth="9555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</workbook>
</file>

<file path=xl/calcChain.xml><?xml version="1.0" encoding="utf-8"?>
<calcChain xmlns="http://schemas.openxmlformats.org/spreadsheetml/2006/main">
  <c r="G40" i="2" l="1"/>
  <c r="G5" i="4" l="1"/>
  <c r="G6" i="4"/>
  <c r="G7" i="4"/>
  <c r="G8" i="4"/>
  <c r="G9" i="4"/>
  <c r="H46" i="3"/>
  <c r="H45" i="3"/>
  <c r="H43" i="3"/>
  <c r="H39" i="3"/>
  <c r="H40" i="3" s="1"/>
  <c r="H32" i="3"/>
  <c r="H26" i="3"/>
  <c r="H25" i="3"/>
  <c r="H17" i="3"/>
  <c r="H40" i="2"/>
  <c r="H29" i="2"/>
  <c r="H42" i="2"/>
  <c r="H35" i="2"/>
  <c r="H34" i="2"/>
  <c r="H28" i="2"/>
  <c r="H14" i="2"/>
  <c r="H13" i="2"/>
  <c r="H9" i="2"/>
  <c r="H54" i="1"/>
  <c r="H53" i="1"/>
  <c r="H52" i="1"/>
  <c r="H51" i="1"/>
  <c r="H49" i="1"/>
  <c r="H41" i="1"/>
  <c r="I41" i="1"/>
  <c r="J41" i="1"/>
  <c r="H39" i="1"/>
  <c r="H27" i="1"/>
  <c r="H23" i="1"/>
  <c r="H19" i="1"/>
  <c r="H14" i="1"/>
  <c r="H10" i="1"/>
  <c r="H41" i="2" l="1"/>
  <c r="C9" i="2"/>
  <c r="B5" i="4" s="1"/>
  <c r="D9" i="2"/>
  <c r="C5" i="4" s="1"/>
  <c r="E9" i="2"/>
  <c r="D5" i="4" s="1"/>
  <c r="F9" i="2"/>
  <c r="E5" i="4" s="1"/>
  <c r="G9" i="2"/>
  <c r="F5" i="4" s="1"/>
  <c r="B9" i="2"/>
  <c r="G39" i="3" l="1"/>
  <c r="G32" i="3"/>
  <c r="G25" i="3"/>
  <c r="G17" i="3"/>
  <c r="G34" i="2"/>
  <c r="G28" i="2"/>
  <c r="G13" i="2"/>
  <c r="G49" i="1"/>
  <c r="G51" i="1" s="1"/>
  <c r="G53" i="1" s="1"/>
  <c r="G39" i="1"/>
  <c r="G41" i="1" s="1"/>
  <c r="G23" i="1"/>
  <c r="G19" i="1"/>
  <c r="G14" i="1"/>
  <c r="G10" i="1"/>
  <c r="G52" i="1" l="1"/>
  <c r="G26" i="3"/>
  <c r="G14" i="2"/>
  <c r="G29" i="2" s="1"/>
  <c r="G27" i="1"/>
  <c r="E39" i="3"/>
  <c r="D39" i="3"/>
  <c r="C39" i="3"/>
  <c r="B39" i="3"/>
  <c r="F32" i="3"/>
  <c r="E32" i="3"/>
  <c r="D32" i="3"/>
  <c r="C32" i="3"/>
  <c r="B32" i="3"/>
  <c r="F25" i="3"/>
  <c r="E25" i="3"/>
  <c r="D25" i="3"/>
  <c r="C25" i="3"/>
  <c r="B25" i="3"/>
  <c r="F17" i="3"/>
  <c r="E17" i="3"/>
  <c r="D17" i="3"/>
  <c r="C17" i="3"/>
  <c r="B17" i="3"/>
  <c r="E39" i="2"/>
  <c r="D39" i="2"/>
  <c r="C39" i="2"/>
  <c r="F34" i="2"/>
  <c r="E34" i="2"/>
  <c r="D34" i="2"/>
  <c r="C34" i="2"/>
  <c r="B34" i="2"/>
  <c r="F28" i="2"/>
  <c r="E28" i="2"/>
  <c r="D28" i="2"/>
  <c r="C28" i="2"/>
  <c r="B28" i="2"/>
  <c r="F13" i="2"/>
  <c r="E13" i="2"/>
  <c r="D13" i="2"/>
  <c r="D14" i="2" s="1"/>
  <c r="D29" i="2" s="1"/>
  <c r="C13" i="2"/>
  <c r="C14" i="2" s="1"/>
  <c r="B13" i="2"/>
  <c r="F14" i="2"/>
  <c r="E14" i="2"/>
  <c r="E29" i="2" s="1"/>
  <c r="B14" i="2"/>
  <c r="C29" i="2" l="1"/>
  <c r="B6" i="4" s="1"/>
  <c r="C35" i="2"/>
  <c r="C40" i="2" s="1"/>
  <c r="D35" i="2"/>
  <c r="D40" i="2" s="1"/>
  <c r="C6" i="4"/>
  <c r="E35" i="2"/>
  <c r="E40" i="2" s="1"/>
  <c r="D6" i="4"/>
  <c r="B29" i="2"/>
  <c r="B35" i="2" s="1"/>
  <c r="B40" i="2" s="1"/>
  <c r="B41" i="2" s="1"/>
  <c r="F29" i="2"/>
  <c r="G35" i="2"/>
  <c r="F6" i="4"/>
  <c r="G40" i="3"/>
  <c r="G43" i="3" s="1"/>
  <c r="G45" i="3"/>
  <c r="D26" i="3"/>
  <c r="B26" i="3"/>
  <c r="F26" i="3"/>
  <c r="E26" i="3"/>
  <c r="C26" i="3"/>
  <c r="D14" i="1"/>
  <c r="B10" i="1"/>
  <c r="B14" i="1"/>
  <c r="B19" i="1"/>
  <c r="B23" i="1"/>
  <c r="B39" i="1"/>
  <c r="B41" i="1" s="1"/>
  <c r="B49" i="1"/>
  <c r="B51" i="1" s="1"/>
  <c r="B53" i="1" s="1"/>
  <c r="D41" i="2" l="1"/>
  <c r="C7" i="4"/>
  <c r="F35" i="2"/>
  <c r="F40" i="2" s="1"/>
  <c r="E6" i="4"/>
  <c r="G41" i="2"/>
  <c r="F8" i="4"/>
  <c r="F7" i="4"/>
  <c r="F9" i="4"/>
  <c r="E41" i="2"/>
  <c r="D7" i="4"/>
  <c r="C41" i="2"/>
  <c r="B7" i="4"/>
  <c r="E40" i="3"/>
  <c r="E43" i="3" s="1"/>
  <c r="E45" i="3"/>
  <c r="F40" i="3"/>
  <c r="F43" i="3" s="1"/>
  <c r="F45" i="3"/>
  <c r="B40" i="3"/>
  <c r="B43" i="3" s="1"/>
  <c r="B45" i="3"/>
  <c r="C40" i="3"/>
  <c r="C43" i="3" s="1"/>
  <c r="C45" i="3"/>
  <c r="D40" i="3"/>
  <c r="D43" i="3" s="1"/>
  <c r="D45" i="3"/>
  <c r="B52" i="1"/>
  <c r="B27" i="1"/>
  <c r="C49" i="1"/>
  <c r="C51" i="1" s="1"/>
  <c r="C53" i="1" s="1"/>
  <c r="D49" i="1"/>
  <c r="D51" i="1" s="1"/>
  <c r="D53" i="1" s="1"/>
  <c r="E49" i="1"/>
  <c r="E51" i="1" s="1"/>
  <c r="E53" i="1" s="1"/>
  <c r="F49" i="1"/>
  <c r="F51" i="1" s="1"/>
  <c r="F53" i="1" s="1"/>
  <c r="C39" i="1"/>
  <c r="C41" i="1" s="1"/>
  <c r="D39" i="1"/>
  <c r="D41" i="1" s="1"/>
  <c r="E39" i="1"/>
  <c r="E41" i="1" s="1"/>
  <c r="F39" i="1"/>
  <c r="F41" i="1" s="1"/>
  <c r="F52" i="1" s="1"/>
  <c r="C23" i="1"/>
  <c r="D23" i="1"/>
  <c r="E23" i="1"/>
  <c r="F23" i="1"/>
  <c r="C19" i="1"/>
  <c r="D19" i="1"/>
  <c r="E19" i="1"/>
  <c r="F19" i="1"/>
  <c r="C14" i="1"/>
  <c r="E14" i="1"/>
  <c r="F14" i="1"/>
  <c r="C10" i="1"/>
  <c r="D10" i="1"/>
  <c r="E10" i="1"/>
  <c r="F10" i="1"/>
  <c r="C9" i="4" l="1"/>
  <c r="B9" i="4"/>
  <c r="E27" i="1"/>
  <c r="D8" i="4" s="1"/>
  <c r="D9" i="4"/>
  <c r="D27" i="1"/>
  <c r="C8" i="4" s="1"/>
  <c r="F41" i="2"/>
  <c r="E7" i="4"/>
  <c r="E9" i="4"/>
  <c r="F27" i="1"/>
  <c r="E8" i="4" s="1"/>
  <c r="D52" i="1"/>
  <c r="E52" i="1"/>
  <c r="C52" i="1"/>
  <c r="C27" i="1"/>
  <c r="B8" i="4" s="1"/>
</calcChain>
</file>

<file path=xl/sharedStrings.xml><?xml version="1.0" encoding="utf-8"?>
<sst xmlns="http://schemas.openxmlformats.org/spreadsheetml/2006/main" count="125" uniqueCount="118">
  <si>
    <t>The City Bank Limited</t>
  </si>
  <si>
    <t>In Bangladesh</t>
  </si>
  <si>
    <t>Governments</t>
  </si>
  <si>
    <t>Others</t>
  </si>
  <si>
    <t>Bills purchased &amp; discounted</t>
  </si>
  <si>
    <t>Other Assets</t>
  </si>
  <si>
    <t>Tier-ll subordinated bond</t>
  </si>
  <si>
    <t>Bills payable</t>
  </si>
  <si>
    <t>paid up capital</t>
  </si>
  <si>
    <t>Statutory reserve</t>
  </si>
  <si>
    <t>Share premium</t>
  </si>
  <si>
    <t>Other reserve</t>
  </si>
  <si>
    <t>Surplus in profit and loss account</t>
  </si>
  <si>
    <t>Interest paid /profit shared on deposit &amp; borrowing etc</t>
  </si>
  <si>
    <t>Commission ,exchange &amp; brokerage</t>
  </si>
  <si>
    <t>Salaries and allownaces</t>
  </si>
  <si>
    <t>Rent,taxes,insurance ,electricity  etc</t>
  </si>
  <si>
    <t>Legal expenses</t>
  </si>
  <si>
    <t>Postage ,stamp ,telecommiunication etc</t>
  </si>
  <si>
    <t>Stationery ,printing ,advertising etc</t>
  </si>
  <si>
    <t>Chief Executive's salry &amp; fees</t>
  </si>
  <si>
    <t>Director's fees</t>
  </si>
  <si>
    <t>Auditor's fees</t>
  </si>
  <si>
    <t>Depreciation and repair</t>
  </si>
  <si>
    <t>Porvision for laons &amp; advances /investments</t>
  </si>
  <si>
    <t>Provisin for off-balance sheet exposures</t>
  </si>
  <si>
    <t>Other provision</t>
  </si>
  <si>
    <t>Current tax expenses</t>
  </si>
  <si>
    <t>Dividend receipts</t>
  </si>
  <si>
    <t>Fees &amp; commission receipts in cash</t>
  </si>
  <si>
    <t xml:space="preserve">Cash payments to employees </t>
  </si>
  <si>
    <t>Cash payments to supplies</t>
  </si>
  <si>
    <t>Loans and advances to customers</t>
  </si>
  <si>
    <t>Deposits from customers</t>
  </si>
  <si>
    <t>Other Liabilities</t>
  </si>
  <si>
    <t>Dividend paid</t>
  </si>
  <si>
    <t>Current deposits &amp; other accounts</t>
  </si>
  <si>
    <t>Fixed deposit</t>
  </si>
  <si>
    <t>Other expenses</t>
  </si>
  <si>
    <t>.</t>
  </si>
  <si>
    <t>Charges on loan losses</t>
  </si>
  <si>
    <t>Issuance of tire -II subordinated bond</t>
  </si>
  <si>
    <t>Ratio</t>
  </si>
  <si>
    <t>Operating Margin</t>
  </si>
  <si>
    <t>Net Margin</t>
  </si>
  <si>
    <t>Capital to Risk Weighted Assets Ratio</t>
  </si>
  <si>
    <t>Deferred tax income/Expenses</t>
  </si>
  <si>
    <t>Other operating income</t>
  </si>
  <si>
    <t>Investment income</t>
  </si>
  <si>
    <t>Interest income/profit on investments</t>
  </si>
  <si>
    <t xml:space="preserve">As at 31 December </t>
  </si>
  <si>
    <t>Property and Assets</t>
  </si>
  <si>
    <t>Cash</t>
  </si>
  <si>
    <t>Balance with Other Banks and Financial Institutions</t>
  </si>
  <si>
    <t>Money at call and on short notice</t>
  </si>
  <si>
    <t>Investments</t>
  </si>
  <si>
    <t>Loans and Advances/Investments</t>
  </si>
  <si>
    <t>Fixed Assets including Premises, Furniture and Fixtures</t>
  </si>
  <si>
    <t>Non-Banking Assets</t>
  </si>
  <si>
    <t>Liabilities and Capital</t>
  </si>
  <si>
    <t>Liabilities</t>
  </si>
  <si>
    <t>Borrowings from Other Banks, Financial Institutions and Agents</t>
  </si>
  <si>
    <t>Deposits and Other Accounts</t>
  </si>
  <si>
    <t>Shareholders’ Equity</t>
  </si>
  <si>
    <t>Non-controlling interest</t>
  </si>
  <si>
    <t>Net assets value per share</t>
  </si>
  <si>
    <t>Shares to calculate NAVPS</t>
  </si>
  <si>
    <t>Net interest income/net profit on investments</t>
  </si>
  <si>
    <t>Operating Income</t>
  </si>
  <si>
    <t>Operating Expenses</t>
  </si>
  <si>
    <t>Total Provisions</t>
  </si>
  <si>
    <t>Profit Before Taxation</t>
  </si>
  <si>
    <t>Provision for Taxation</t>
  </si>
  <si>
    <t>Net Profit</t>
  </si>
  <si>
    <t>Earnings per share (par value Taka 10)</t>
  </si>
  <si>
    <t>Shares to Calculate EPS</t>
  </si>
  <si>
    <t>Increase / (decrease) in operating assets and liabilities</t>
  </si>
  <si>
    <t>Net Cash Flows - Operating Activities</t>
  </si>
  <si>
    <t>Operating profit before changes in operating assets and liabilities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</si>
  <si>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</si>
  <si>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</si>
  <si>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</si>
  <si>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</si>
  <si>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Effects of exchange rate changes on cash and cash equivalents</t>
  </si>
  <si>
    <t>Cash and Cash Equivalents at End of Period</t>
  </si>
  <si>
    <t>Net Operating Cash Flow Per Share</t>
  </si>
  <si>
    <t>Shares to Calculate NOCFPS</t>
  </si>
  <si>
    <t>Interest receipts /investment income receipts in cash</t>
  </si>
  <si>
    <t>Interest payments/profit paid on deposit</t>
  </si>
  <si>
    <t>Recoveries for loans previously written off</t>
  </si>
  <si>
    <t>Income taxes paid</t>
  </si>
  <si>
    <t>Receipts from other operating activities</t>
  </si>
  <si>
    <t>Payments for other operating activities</t>
  </si>
  <si>
    <t>Other assets</t>
  </si>
  <si>
    <t>Deposits from other banks /borrowings</t>
  </si>
  <si>
    <t xml:space="preserve">Cash generated from operating assets &amp; liabilities </t>
  </si>
  <si>
    <t>Proceeds from sale of securities</t>
  </si>
  <si>
    <t>Payment for purchase of securities</t>
  </si>
  <si>
    <t>Purchase /sale of property ,plant &amp; equipment</t>
  </si>
  <si>
    <t>Redeemed of tire-11 subordinated bond-1</t>
  </si>
  <si>
    <t>Receipts for issue of ordinary shares</t>
  </si>
  <si>
    <t>Operating profit</t>
  </si>
  <si>
    <t>Net Interest/Investment Margin</t>
  </si>
  <si>
    <t>Return on Asset</t>
  </si>
  <si>
    <t>Return on Equity</t>
  </si>
  <si>
    <t>Non Performing Loan/Investment</t>
  </si>
  <si>
    <t>Advance/Investment to Deposit Ratio</t>
  </si>
  <si>
    <t>Balance with Bangladesh Bank &amp; its agent banks</t>
  </si>
  <si>
    <t>In hand(including foreign currencies)</t>
  </si>
  <si>
    <t>Outside Bangladesh</t>
  </si>
  <si>
    <t>Loans, cash credits ,overdrafts etc</t>
  </si>
  <si>
    <t>Saving bank deposits</t>
  </si>
  <si>
    <t>Bearer certificate of deposit</t>
  </si>
  <si>
    <t>Dividend equalization reserve</t>
  </si>
  <si>
    <t>Total shareholders’ equity</t>
  </si>
  <si>
    <t>Cash Flow Statement</t>
  </si>
  <si>
    <t>Balance Sheet</t>
  </si>
  <si>
    <t>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</si>
</sst>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1" applyNumberFormat="1" applyFont="1"/>
    <xf numFmtId="164" fontId="1" fillId="0" borderId="0" xfId="1" applyNumberFormat="1" applyFont="1"/>
    <xf numFmtId="164" fontId="2" fillId="0" borderId="0" xfId="1" applyNumberFormat="1" applyFont="1"/>
    <xf numFmtId="0" fontId="0" fillId="0" borderId="0" xfId="0" applyFont="1"/>
    <xf numFmtId="0" fontId="3" fillId="0" borderId="0" xfId="0" applyFont="1"/>
    <xf numFmtId="1" fontId="1" fillId="0" borderId="0" xfId="1" applyNumberFormat="1" applyFont="1" applyAlignment="1">
      <alignment horizontal="center"/>
    </xf>
    <xf numFmtId="1" fontId="3" fillId="0" borderId="0" xfId="1" applyNumberFormat="1" applyFont="1" applyAlignment="1">
      <alignment horizontal="center"/>
    </xf>
    <xf numFmtId="10" fontId="0" fillId="0" borderId="0" xfId="2" applyNumberFormat="1" applyFont="1"/>
    <xf numFmtId="164" fontId="0" fillId="0" borderId="0" xfId="0" applyNumberFormat="1"/>
    <xf numFmtId="10" fontId="0" fillId="0" borderId="0" xfId="0" applyNumberFormat="1"/>
    <xf numFmtId="43" fontId="0" fillId="0" borderId="0" xfId="1" applyNumberFormat="1" applyFont="1"/>
    <xf numFmtId="2" fontId="0" fillId="0" borderId="0" xfId="0" applyNumberFormat="1"/>
    <xf numFmtId="0" fontId="1" fillId="0" borderId="1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0" fillId="0" borderId="0" xfId="0" applyNumberFormat="1"/>
    <xf numFmtId="164" fontId="1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workbookViewId="0">
      <pane xSplit="1" ySplit="4" topLeftCell="B35" activePane="bottomRight" state="frozen"/>
      <selection pane="topRight" activeCell="B1" sqref="B1"/>
      <selection pane="bottomLeft" activeCell="A5" sqref="A5"/>
      <selection pane="bottomRight" activeCell="C52" sqref="C52"/>
    </sheetView>
  </sheetViews>
  <sheetFormatPr defaultRowHeight="15" x14ac:dyDescent="0.25"/>
  <cols>
    <col min="1" max="1" width="52.28515625" customWidth="1"/>
    <col min="2" max="2" width="16.140625" customWidth="1"/>
    <col min="3" max="3" width="17" customWidth="1"/>
    <col min="4" max="4" width="16" customWidth="1"/>
    <col min="5" max="5" width="16.7109375" customWidth="1"/>
    <col min="6" max="8" width="16.28515625" bestFit="1" customWidth="1"/>
  </cols>
  <sheetData>
    <row r="1" spans="1:8" x14ac:dyDescent="0.25">
      <c r="A1" s="2" t="s">
        <v>0</v>
      </c>
    </row>
    <row r="2" spans="1:8" x14ac:dyDescent="0.25">
      <c r="A2" s="2" t="s">
        <v>116</v>
      </c>
    </row>
    <row r="3" spans="1:8" x14ac:dyDescent="0.25">
      <c r="A3" t="s">
        <v>50</v>
      </c>
    </row>
    <row r="4" spans="1:8" ht="15.75" x14ac:dyDescent="0.25">
      <c r="B4" s="8">
        <v>2012</v>
      </c>
      <c r="C4" s="8">
        <v>2013</v>
      </c>
      <c r="D4" s="8">
        <v>2014</v>
      </c>
      <c r="E4" s="8">
        <v>2015</v>
      </c>
      <c r="F4" s="8">
        <v>2016</v>
      </c>
      <c r="G4" s="8">
        <v>2017</v>
      </c>
      <c r="H4" s="8">
        <v>2018</v>
      </c>
    </row>
    <row r="6" spans="1:8" x14ac:dyDescent="0.25">
      <c r="A6" s="16" t="s">
        <v>51</v>
      </c>
    </row>
    <row r="7" spans="1:8" x14ac:dyDescent="0.25">
      <c r="A7" s="21" t="s">
        <v>52</v>
      </c>
    </row>
    <row r="8" spans="1:8" x14ac:dyDescent="0.25">
      <c r="A8" s="22" t="s">
        <v>108</v>
      </c>
      <c r="B8" s="4">
        <v>2387407570</v>
      </c>
      <c r="C8" s="4">
        <v>3140947220</v>
      </c>
      <c r="D8" s="4">
        <v>2497043107</v>
      </c>
      <c r="E8" s="4">
        <v>2998982425</v>
      </c>
      <c r="F8" s="4">
        <v>3788022776</v>
      </c>
      <c r="G8" s="4">
        <v>4447800960</v>
      </c>
      <c r="H8" s="23">
        <v>5423445923</v>
      </c>
    </row>
    <row r="9" spans="1:8" x14ac:dyDescent="0.25">
      <c r="A9" s="22" t="s">
        <v>107</v>
      </c>
      <c r="B9" s="4">
        <v>6049419316</v>
      </c>
      <c r="C9" s="4">
        <v>7281465282</v>
      </c>
      <c r="D9" s="4">
        <v>8431511967</v>
      </c>
      <c r="E9" s="4">
        <v>12438634907</v>
      </c>
      <c r="F9" s="4">
        <v>20696275735</v>
      </c>
      <c r="G9" s="4">
        <v>19339302948</v>
      </c>
      <c r="H9" s="23">
        <v>14016977760</v>
      </c>
    </row>
    <row r="10" spans="1:8" x14ac:dyDescent="0.25">
      <c r="B10" s="5">
        <f t="shared" ref="B10:H10" si="0">SUM(B8:B9)</f>
        <v>8436826886</v>
      </c>
      <c r="C10" s="5">
        <f t="shared" si="0"/>
        <v>10422412502</v>
      </c>
      <c r="D10" s="5">
        <f t="shared" si="0"/>
        <v>10928555074</v>
      </c>
      <c r="E10" s="5">
        <f t="shared" si="0"/>
        <v>15437617332</v>
      </c>
      <c r="F10" s="5">
        <f t="shared" si="0"/>
        <v>24484298511</v>
      </c>
      <c r="G10" s="5">
        <f t="shared" si="0"/>
        <v>23787103908</v>
      </c>
      <c r="H10" s="5">
        <f t="shared" si="0"/>
        <v>19440423683</v>
      </c>
    </row>
    <row r="11" spans="1:8" x14ac:dyDescent="0.25">
      <c r="A11" s="21" t="s">
        <v>53</v>
      </c>
      <c r="B11" s="4"/>
      <c r="C11" s="4"/>
      <c r="D11" s="4"/>
      <c r="E11" s="4"/>
      <c r="F11" s="4"/>
    </row>
    <row r="12" spans="1:8" x14ac:dyDescent="0.25">
      <c r="A12" s="22" t="s">
        <v>1</v>
      </c>
      <c r="B12" s="4">
        <v>2493267691</v>
      </c>
      <c r="C12" s="4">
        <v>3263726466</v>
      </c>
      <c r="D12" s="4">
        <v>3632420929</v>
      </c>
      <c r="E12" s="4">
        <v>15502528823</v>
      </c>
      <c r="F12" s="4">
        <v>13180057080</v>
      </c>
      <c r="G12" s="4">
        <v>12704276112</v>
      </c>
      <c r="H12" s="23">
        <v>27798009404</v>
      </c>
    </row>
    <row r="13" spans="1:8" x14ac:dyDescent="0.25">
      <c r="A13" s="22" t="s">
        <v>109</v>
      </c>
      <c r="B13" s="4">
        <v>357798700</v>
      </c>
      <c r="C13" s="4">
        <v>399856895</v>
      </c>
      <c r="D13" s="4">
        <v>1559041017</v>
      </c>
      <c r="E13" s="4">
        <v>413446435</v>
      </c>
      <c r="F13" s="4">
        <v>905615423</v>
      </c>
      <c r="G13" s="4">
        <v>989369438</v>
      </c>
      <c r="H13" s="23">
        <v>700375538</v>
      </c>
    </row>
    <row r="14" spans="1:8" x14ac:dyDescent="0.25">
      <c r="B14" s="5">
        <f t="shared" ref="B14:H14" si="1">SUM(B12:B13)</f>
        <v>2851066391</v>
      </c>
      <c r="C14" s="5">
        <f t="shared" si="1"/>
        <v>3663583361</v>
      </c>
      <c r="D14" s="5">
        <f t="shared" si="1"/>
        <v>5191461946</v>
      </c>
      <c r="E14" s="5">
        <f t="shared" si="1"/>
        <v>15915975258</v>
      </c>
      <c r="F14" s="5">
        <f t="shared" si="1"/>
        <v>14085672503</v>
      </c>
      <c r="G14" s="5">
        <f t="shared" si="1"/>
        <v>13693645550</v>
      </c>
      <c r="H14" s="5">
        <f t="shared" si="1"/>
        <v>28498384942</v>
      </c>
    </row>
    <row r="15" spans="1:8" x14ac:dyDescent="0.25">
      <c r="A15" s="21" t="s">
        <v>54</v>
      </c>
      <c r="B15" s="5">
        <v>3549179167</v>
      </c>
      <c r="C15" s="4">
        <v>3956729167</v>
      </c>
      <c r="D15" s="4">
        <v>1998379167</v>
      </c>
      <c r="E15" s="4">
        <v>95379167</v>
      </c>
      <c r="F15" s="4">
        <v>91379167</v>
      </c>
      <c r="G15" s="4">
        <v>89379167</v>
      </c>
      <c r="H15" s="23">
        <v>89379167</v>
      </c>
    </row>
    <row r="16" spans="1:8" x14ac:dyDescent="0.25">
      <c r="A16" s="21" t="s">
        <v>55</v>
      </c>
      <c r="B16" s="4"/>
      <c r="C16" s="4"/>
      <c r="D16" s="4"/>
      <c r="E16" s="4"/>
      <c r="F16" s="4"/>
    </row>
    <row r="17" spans="1:8" x14ac:dyDescent="0.25">
      <c r="A17" s="22" t="s">
        <v>2</v>
      </c>
      <c r="B17" s="6">
        <v>15697273822</v>
      </c>
      <c r="C17" s="4">
        <v>21985302692</v>
      </c>
      <c r="D17" s="4">
        <v>23737817554</v>
      </c>
      <c r="E17" s="4">
        <v>19691517972</v>
      </c>
      <c r="F17" s="4">
        <v>22048912713</v>
      </c>
      <c r="G17" s="4">
        <v>22099527532</v>
      </c>
      <c r="H17" s="23">
        <v>23636105055</v>
      </c>
    </row>
    <row r="18" spans="1:8" x14ac:dyDescent="0.25">
      <c r="A18" s="22" t="s">
        <v>3</v>
      </c>
      <c r="B18" s="6">
        <v>5730894968</v>
      </c>
      <c r="C18" s="4">
        <v>5664808169</v>
      </c>
      <c r="D18" s="4">
        <v>6689564261</v>
      </c>
      <c r="E18" s="4">
        <v>6325444956</v>
      </c>
      <c r="F18" s="4">
        <v>5847199905</v>
      </c>
      <c r="G18" s="4">
        <v>9832026841</v>
      </c>
      <c r="H18" s="23">
        <v>9852115182</v>
      </c>
    </row>
    <row r="19" spans="1:8" x14ac:dyDescent="0.25">
      <c r="B19" s="5">
        <f t="shared" ref="B19:H19" si="2">SUM(B17:B18)</f>
        <v>21428168790</v>
      </c>
      <c r="C19" s="5">
        <f t="shared" si="2"/>
        <v>27650110861</v>
      </c>
      <c r="D19" s="5">
        <f t="shared" si="2"/>
        <v>30427381815</v>
      </c>
      <c r="E19" s="5">
        <f t="shared" si="2"/>
        <v>26016962928</v>
      </c>
      <c r="F19" s="5">
        <f t="shared" si="2"/>
        <v>27896112618</v>
      </c>
      <c r="G19" s="5">
        <f t="shared" si="2"/>
        <v>31931554373</v>
      </c>
      <c r="H19" s="5">
        <f t="shared" si="2"/>
        <v>33488220237</v>
      </c>
    </row>
    <row r="20" spans="1:8" x14ac:dyDescent="0.25">
      <c r="A20" s="21" t="s">
        <v>56</v>
      </c>
      <c r="B20" s="4"/>
      <c r="C20" s="4"/>
      <c r="D20" s="4"/>
      <c r="E20" s="4"/>
      <c r="F20" s="4"/>
    </row>
    <row r="21" spans="1:8" x14ac:dyDescent="0.25">
      <c r="A21" s="22" t="s">
        <v>110</v>
      </c>
      <c r="B21" s="4">
        <v>79085621831</v>
      </c>
      <c r="C21" s="4">
        <v>86008995489</v>
      </c>
      <c r="D21" s="4">
        <v>111476616174</v>
      </c>
      <c r="E21" s="4">
        <v>138156604652</v>
      </c>
      <c r="F21" s="4">
        <v>168770828388</v>
      </c>
      <c r="G21" s="4">
        <v>192350678263</v>
      </c>
      <c r="H21" s="23">
        <v>228564323030</v>
      </c>
    </row>
    <row r="22" spans="1:8" x14ac:dyDescent="0.25">
      <c r="A22" s="22" t="s">
        <v>4</v>
      </c>
      <c r="B22" s="6">
        <v>3849358122</v>
      </c>
      <c r="C22" s="4">
        <v>4858653956</v>
      </c>
      <c r="D22" s="4">
        <v>5013120884</v>
      </c>
      <c r="E22" s="4">
        <v>4858067512</v>
      </c>
      <c r="F22" s="4">
        <v>7275392955</v>
      </c>
      <c r="G22" s="4">
        <v>4722154652</v>
      </c>
      <c r="H22" s="23">
        <v>3310631492</v>
      </c>
    </row>
    <row r="23" spans="1:8" x14ac:dyDescent="0.25">
      <c r="B23" s="5">
        <f t="shared" ref="B23:H23" si="3">SUM(B21:B22)</f>
        <v>82934979953</v>
      </c>
      <c r="C23" s="5">
        <f t="shared" si="3"/>
        <v>90867649445</v>
      </c>
      <c r="D23" s="5">
        <f t="shared" si="3"/>
        <v>116489737058</v>
      </c>
      <c r="E23" s="5">
        <f t="shared" si="3"/>
        <v>143014672164</v>
      </c>
      <c r="F23" s="5">
        <f t="shared" si="3"/>
        <v>176046221343</v>
      </c>
      <c r="G23" s="5">
        <f t="shared" si="3"/>
        <v>197072832915</v>
      </c>
      <c r="H23" s="5">
        <f t="shared" si="3"/>
        <v>231874954522</v>
      </c>
    </row>
    <row r="24" spans="1:8" x14ac:dyDescent="0.25">
      <c r="A24" s="17" t="s">
        <v>57</v>
      </c>
      <c r="B24" s="4">
        <v>5957809664</v>
      </c>
      <c r="C24" s="4">
        <v>6851347927</v>
      </c>
      <c r="D24" s="4">
        <v>8144060566</v>
      </c>
      <c r="E24" s="4">
        <v>8172221437</v>
      </c>
      <c r="F24" s="4">
        <v>8117746315</v>
      </c>
      <c r="G24" s="4">
        <v>3642729555</v>
      </c>
      <c r="H24" s="23">
        <v>3989868437</v>
      </c>
    </row>
    <row r="25" spans="1:8" x14ac:dyDescent="0.25">
      <c r="A25" s="17" t="s">
        <v>5</v>
      </c>
      <c r="B25" s="4">
        <v>4725693871</v>
      </c>
      <c r="C25" s="4">
        <v>3765101345</v>
      </c>
      <c r="D25" s="4">
        <v>3360953081</v>
      </c>
      <c r="E25" s="4">
        <v>4759716534</v>
      </c>
      <c r="F25" s="4">
        <v>7723972014</v>
      </c>
      <c r="G25" s="4">
        <v>6968167092</v>
      </c>
      <c r="H25" s="23">
        <v>8525506505</v>
      </c>
    </row>
    <row r="26" spans="1:8" x14ac:dyDescent="0.25">
      <c r="A26" s="17" t="s">
        <v>58</v>
      </c>
      <c r="B26" s="4">
        <v>430149002</v>
      </c>
      <c r="C26" s="4">
        <v>382622964</v>
      </c>
      <c r="D26" s="4">
        <v>384551746</v>
      </c>
      <c r="E26" s="4">
        <v>792824667</v>
      </c>
      <c r="F26" s="4">
        <v>956925360</v>
      </c>
      <c r="G26" s="4">
        <v>881668179</v>
      </c>
      <c r="H26" s="23">
        <v>1033701289</v>
      </c>
    </row>
    <row r="27" spans="1:8" x14ac:dyDescent="0.25">
      <c r="A27" s="2"/>
      <c r="B27" s="5">
        <f t="shared" ref="B27:E27" si="4">B10+B14+B15+B19+B23+B24+B25+B26</f>
        <v>130313873724</v>
      </c>
      <c r="C27" s="5">
        <f t="shared" si="4"/>
        <v>147559557572</v>
      </c>
      <c r="D27" s="5">
        <f t="shared" si="4"/>
        <v>176925080453</v>
      </c>
      <c r="E27" s="5">
        <f t="shared" si="4"/>
        <v>214205369487</v>
      </c>
      <c r="F27" s="5">
        <f>F10+F14+F15+F19+F23+F24+F25+F26</f>
        <v>259402327831</v>
      </c>
      <c r="G27" s="5">
        <f>G10+G14+G15+G19+G23+G24+G25+G26</f>
        <v>278067080739</v>
      </c>
      <c r="H27" s="5">
        <f>H10+H14+H15+H19+H23+H24+H25+H26</f>
        <v>326940438782</v>
      </c>
    </row>
    <row r="28" spans="1:8" x14ac:dyDescent="0.25">
      <c r="B28" s="4"/>
      <c r="C28" s="4"/>
      <c r="D28" s="4"/>
      <c r="E28" s="4"/>
      <c r="F28" s="4"/>
    </row>
    <row r="29" spans="1:8" x14ac:dyDescent="0.25">
      <c r="A29" s="16" t="s">
        <v>59</v>
      </c>
      <c r="B29" s="4"/>
      <c r="C29" s="4"/>
      <c r="D29" s="4"/>
      <c r="E29" s="4"/>
      <c r="F29" s="4"/>
    </row>
    <row r="30" spans="1:8" x14ac:dyDescent="0.25">
      <c r="A30" s="18" t="s">
        <v>60</v>
      </c>
      <c r="B30" s="4"/>
      <c r="C30" s="4"/>
      <c r="D30" s="4"/>
      <c r="E30" s="4"/>
      <c r="F30" s="4"/>
    </row>
    <row r="31" spans="1:8" x14ac:dyDescent="0.25">
      <c r="A31" s="2" t="s">
        <v>6</v>
      </c>
      <c r="B31" s="4"/>
      <c r="C31" s="4"/>
      <c r="D31" s="4">
        <v>3000000000</v>
      </c>
      <c r="E31" s="4">
        <v>3000000000</v>
      </c>
      <c r="F31" s="4">
        <v>3000000000</v>
      </c>
      <c r="G31" s="4">
        <v>7250000000</v>
      </c>
      <c r="H31" s="23">
        <v>8800000000</v>
      </c>
    </row>
    <row r="32" spans="1:8" x14ac:dyDescent="0.25">
      <c r="A32" s="18" t="s">
        <v>61</v>
      </c>
      <c r="B32" s="4">
        <v>5595620560</v>
      </c>
      <c r="C32" s="4">
        <v>8164496951</v>
      </c>
      <c r="D32" s="4">
        <v>17196768200</v>
      </c>
      <c r="E32" s="4">
        <v>22079989593</v>
      </c>
      <c r="F32" s="4">
        <v>31695262081</v>
      </c>
      <c r="G32" s="4">
        <v>38729567834</v>
      </c>
      <c r="H32" s="23">
        <v>61249736296</v>
      </c>
    </row>
    <row r="33" spans="1:10" x14ac:dyDescent="0.25">
      <c r="A33" s="18" t="s">
        <v>62</v>
      </c>
      <c r="B33" s="4"/>
      <c r="C33" s="4">
        <v>0</v>
      </c>
      <c r="D33" s="4" t="s">
        <v>39</v>
      </c>
      <c r="E33" s="4"/>
      <c r="F33" s="4"/>
    </row>
    <row r="34" spans="1:10" x14ac:dyDescent="0.25">
      <c r="A34" s="7" t="s">
        <v>36</v>
      </c>
      <c r="B34" s="4">
        <v>9780649775</v>
      </c>
      <c r="C34" s="4">
        <v>10726153314</v>
      </c>
      <c r="D34" s="4">
        <v>14288303427</v>
      </c>
      <c r="E34" s="4">
        <v>20417719100</v>
      </c>
      <c r="F34" s="4">
        <v>24384173334</v>
      </c>
      <c r="G34" s="4">
        <v>25072617911</v>
      </c>
      <c r="H34" s="23">
        <v>27381535632</v>
      </c>
    </row>
    <row r="35" spans="1:10" x14ac:dyDescent="0.25">
      <c r="A35" t="s">
        <v>7</v>
      </c>
      <c r="B35" s="4">
        <v>1172149548</v>
      </c>
      <c r="C35" s="4">
        <v>838533143</v>
      </c>
      <c r="D35" s="4">
        <v>911682504</v>
      </c>
      <c r="E35" s="4">
        <v>1976445056</v>
      </c>
      <c r="F35" s="4">
        <v>1587153855</v>
      </c>
      <c r="G35" s="4">
        <v>1355732100</v>
      </c>
      <c r="H35" s="23">
        <v>1521442000</v>
      </c>
    </row>
    <row r="36" spans="1:10" x14ac:dyDescent="0.25">
      <c r="A36" t="s">
        <v>111</v>
      </c>
      <c r="B36" s="4">
        <v>16705636955</v>
      </c>
      <c r="C36" s="4">
        <v>18606964869</v>
      </c>
      <c r="D36" s="4">
        <v>22987673384</v>
      </c>
      <c r="E36" s="4">
        <v>31213313434</v>
      </c>
      <c r="F36" s="4">
        <v>34994257334</v>
      </c>
      <c r="G36" s="4">
        <v>39082904954</v>
      </c>
      <c r="H36" s="23">
        <v>44278439530</v>
      </c>
    </row>
    <row r="37" spans="1:10" x14ac:dyDescent="0.25">
      <c r="A37" t="s">
        <v>37</v>
      </c>
      <c r="B37" s="4">
        <v>65989157865</v>
      </c>
      <c r="C37" s="4">
        <v>76884375052</v>
      </c>
      <c r="D37" s="4">
        <v>80254321798</v>
      </c>
      <c r="E37" s="4">
        <v>89798021718</v>
      </c>
      <c r="F37" s="4">
        <v>113451963172</v>
      </c>
      <c r="G37" s="4">
        <v>117391667208</v>
      </c>
      <c r="H37" s="23">
        <v>131679045353</v>
      </c>
    </row>
    <row r="38" spans="1:10" x14ac:dyDescent="0.25">
      <c r="A38" t="s">
        <v>112</v>
      </c>
      <c r="B38" s="4">
        <v>0</v>
      </c>
      <c r="C38" s="4">
        <v>0</v>
      </c>
      <c r="D38" s="4">
        <v>0</v>
      </c>
      <c r="E38" s="4"/>
      <c r="F38" s="4">
        <v>0</v>
      </c>
      <c r="G38" s="4">
        <v>0</v>
      </c>
      <c r="H38" s="23">
        <v>0</v>
      </c>
    </row>
    <row r="39" spans="1:10" x14ac:dyDescent="0.25">
      <c r="B39" s="5">
        <f t="shared" ref="B39:G39" si="5">SUM(B34:B38)</f>
        <v>93647594143</v>
      </c>
      <c r="C39" s="5">
        <f t="shared" si="5"/>
        <v>107056026378</v>
      </c>
      <c r="D39" s="5">
        <f t="shared" si="5"/>
        <v>118441981113</v>
      </c>
      <c r="E39" s="5">
        <f t="shared" si="5"/>
        <v>143405499308</v>
      </c>
      <c r="F39" s="5">
        <f t="shared" si="5"/>
        <v>174417547695</v>
      </c>
      <c r="G39" s="5">
        <f t="shared" si="5"/>
        <v>182902922173</v>
      </c>
      <c r="H39" s="5">
        <f>SUM(H34:H38)+1</f>
        <v>204860462516</v>
      </c>
    </row>
    <row r="40" spans="1:10" x14ac:dyDescent="0.25">
      <c r="A40" s="18" t="s">
        <v>34</v>
      </c>
      <c r="B40" s="5">
        <v>13018643794</v>
      </c>
      <c r="C40" s="4">
        <v>14145023885</v>
      </c>
      <c r="D40" s="4">
        <v>15976286808</v>
      </c>
      <c r="E40" s="4">
        <v>21136243153</v>
      </c>
      <c r="F40" s="4">
        <v>25785244407</v>
      </c>
      <c r="G40" s="4">
        <v>23005504719</v>
      </c>
      <c r="H40" s="23">
        <v>27112955062</v>
      </c>
    </row>
    <row r="41" spans="1:10" x14ac:dyDescent="0.25">
      <c r="A41" s="18"/>
      <c r="B41" s="5">
        <f t="shared" ref="B41:J41" si="6">B31+B32+B39+B40</f>
        <v>112261858497</v>
      </c>
      <c r="C41" s="5">
        <f t="shared" si="6"/>
        <v>129365547214</v>
      </c>
      <c r="D41" s="5">
        <f t="shared" si="6"/>
        <v>154615036121</v>
      </c>
      <c r="E41" s="5">
        <f t="shared" si="6"/>
        <v>189621732054</v>
      </c>
      <c r="F41" s="5">
        <f t="shared" si="6"/>
        <v>234898054183</v>
      </c>
      <c r="G41" s="5">
        <f t="shared" si="6"/>
        <v>251887994726</v>
      </c>
      <c r="H41" s="5">
        <f t="shared" si="6"/>
        <v>302023153874</v>
      </c>
      <c r="I41" s="5">
        <f t="shared" si="6"/>
        <v>0</v>
      </c>
      <c r="J41" s="5">
        <f t="shared" si="6"/>
        <v>0</v>
      </c>
    </row>
    <row r="42" spans="1:10" x14ac:dyDescent="0.25">
      <c r="A42" s="18" t="s">
        <v>63</v>
      </c>
      <c r="B42" s="4"/>
      <c r="C42" s="4"/>
      <c r="D42" s="4"/>
      <c r="E42" s="4"/>
      <c r="F42" s="4"/>
    </row>
    <row r="43" spans="1:10" x14ac:dyDescent="0.25">
      <c r="A43" t="s">
        <v>8</v>
      </c>
      <c r="B43" s="4">
        <v>6318889120</v>
      </c>
      <c r="C43" s="4">
        <v>6950778030</v>
      </c>
      <c r="D43" s="4">
        <v>8340933630</v>
      </c>
      <c r="E43" s="4">
        <v>8757980310</v>
      </c>
      <c r="F43" s="4">
        <v>8757980310</v>
      </c>
      <c r="G43" s="4">
        <v>9218926640</v>
      </c>
      <c r="H43" s="23">
        <v>9679872970</v>
      </c>
    </row>
    <row r="44" spans="1:10" x14ac:dyDescent="0.25">
      <c r="A44" t="s">
        <v>9</v>
      </c>
      <c r="B44" s="4">
        <v>3023446512</v>
      </c>
      <c r="C44" s="4">
        <v>3384692023</v>
      </c>
      <c r="D44" s="4">
        <v>4103894030</v>
      </c>
      <c r="E44" s="4">
        <v>5002816644</v>
      </c>
      <c r="F44" s="4">
        <v>6091684401</v>
      </c>
      <c r="G44" s="4">
        <v>7130574430</v>
      </c>
      <c r="H44" s="23">
        <v>8001559112</v>
      </c>
    </row>
    <row r="45" spans="1:10" x14ac:dyDescent="0.25">
      <c r="A45" t="s">
        <v>10</v>
      </c>
      <c r="B45" s="4">
        <v>1924634700</v>
      </c>
      <c r="C45" s="4">
        <v>1924634700</v>
      </c>
      <c r="D45" s="4">
        <v>1082116244</v>
      </c>
      <c r="E45" s="4">
        <v>660857013</v>
      </c>
      <c r="F45" s="4">
        <v>660857013</v>
      </c>
      <c r="G45" s="4">
        <v>1504388797</v>
      </c>
      <c r="H45" s="23">
        <v>1504388797</v>
      </c>
    </row>
    <row r="46" spans="1:10" x14ac:dyDescent="0.25">
      <c r="A46" t="s">
        <v>113</v>
      </c>
      <c r="B46" s="4"/>
      <c r="C46" s="4"/>
      <c r="D46" s="4"/>
      <c r="E46" s="4"/>
      <c r="F46" s="4"/>
      <c r="G46" s="4">
        <v>530786631</v>
      </c>
      <c r="H46" s="23">
        <v>530786631</v>
      </c>
    </row>
    <row r="47" spans="1:10" x14ac:dyDescent="0.25">
      <c r="A47" t="s">
        <v>11</v>
      </c>
      <c r="B47" s="4">
        <v>5936570307</v>
      </c>
      <c r="C47" s="4">
        <v>5578357360</v>
      </c>
      <c r="D47" s="4">
        <v>7978246538</v>
      </c>
      <c r="E47" s="4">
        <v>7999742013</v>
      </c>
      <c r="F47" s="4">
        <v>6021082134</v>
      </c>
      <c r="G47" s="4">
        <v>4848228604</v>
      </c>
      <c r="H47" s="23">
        <v>3131663748</v>
      </c>
    </row>
    <row r="48" spans="1:10" x14ac:dyDescent="0.25">
      <c r="A48" t="s">
        <v>12</v>
      </c>
      <c r="B48" s="4">
        <v>848393437</v>
      </c>
      <c r="C48" s="4">
        <v>349728341</v>
      </c>
      <c r="D48" s="4">
        <v>801804006</v>
      </c>
      <c r="E48" s="4">
        <v>2159706674</v>
      </c>
      <c r="F48" s="4">
        <v>2972574522</v>
      </c>
      <c r="G48" s="4">
        <v>2946080404</v>
      </c>
      <c r="H48" s="23">
        <v>2068909234</v>
      </c>
    </row>
    <row r="49" spans="1:8" x14ac:dyDescent="0.25">
      <c r="A49" s="2" t="s">
        <v>114</v>
      </c>
      <c r="B49" s="5">
        <f t="shared" ref="B49:H49" si="7">SUM(B43:B48)</f>
        <v>18051934076</v>
      </c>
      <c r="C49" s="5">
        <f t="shared" si="7"/>
        <v>18188190454</v>
      </c>
      <c r="D49" s="5">
        <f t="shared" si="7"/>
        <v>22306994448</v>
      </c>
      <c r="E49" s="5">
        <f t="shared" si="7"/>
        <v>24581102654</v>
      </c>
      <c r="F49" s="5">
        <f t="shared" si="7"/>
        <v>24504178380</v>
      </c>
      <c r="G49" s="5">
        <f t="shared" si="7"/>
        <v>26178985506</v>
      </c>
      <c r="H49" s="5">
        <f t="shared" si="7"/>
        <v>24917180492</v>
      </c>
    </row>
    <row r="50" spans="1:8" x14ac:dyDescent="0.25">
      <c r="A50" s="18" t="s">
        <v>64</v>
      </c>
      <c r="B50" s="4">
        <v>81151</v>
      </c>
      <c r="C50" s="4">
        <v>5819904</v>
      </c>
      <c r="D50" s="4">
        <v>3049884</v>
      </c>
      <c r="E50" s="4">
        <v>2534779</v>
      </c>
      <c r="F50" s="4">
        <v>95268</v>
      </c>
      <c r="G50" s="4">
        <v>100506</v>
      </c>
      <c r="H50" s="23">
        <v>104416</v>
      </c>
    </row>
    <row r="51" spans="1:8" x14ac:dyDescent="0.25">
      <c r="A51" s="2"/>
      <c r="B51" s="5">
        <f t="shared" ref="B51:E51" si="8">SUM(B49:B50)</f>
        <v>18052015227</v>
      </c>
      <c r="C51" s="5">
        <f t="shared" si="8"/>
        <v>18194010358</v>
      </c>
      <c r="D51" s="5">
        <f t="shared" si="8"/>
        <v>22310044332</v>
      </c>
      <c r="E51" s="5">
        <f t="shared" si="8"/>
        <v>24583637433</v>
      </c>
      <c r="F51" s="5">
        <f>SUM(F49:F50)</f>
        <v>24504273648</v>
      </c>
      <c r="G51" s="5">
        <f>SUM(G49:G50)</f>
        <v>26179086012</v>
      </c>
      <c r="H51" s="5">
        <f>SUM(H49:H50)</f>
        <v>24917284908</v>
      </c>
    </row>
    <row r="52" spans="1:8" ht="15.75" customHeight="1" x14ac:dyDescent="0.25">
      <c r="A52" s="2"/>
      <c r="B52" s="5">
        <f t="shared" ref="B52:F52" si="9">B41+B51</f>
        <v>130313873724</v>
      </c>
      <c r="C52" s="5">
        <f t="shared" si="9"/>
        <v>147559557572</v>
      </c>
      <c r="D52" s="5">
        <f t="shared" si="9"/>
        <v>176925080453</v>
      </c>
      <c r="E52" s="5">
        <f t="shared" si="9"/>
        <v>214205369487</v>
      </c>
      <c r="F52" s="5">
        <f t="shared" si="9"/>
        <v>259402327831</v>
      </c>
      <c r="G52" s="5">
        <f>(G41+G51)+1</f>
        <v>278067080739</v>
      </c>
      <c r="H52" s="5">
        <f>(H41+H51)</f>
        <v>326940438782</v>
      </c>
    </row>
    <row r="53" spans="1:8" x14ac:dyDescent="0.25">
      <c r="A53" s="19" t="s">
        <v>65</v>
      </c>
      <c r="B53" s="14">
        <f>B51/(B43/10)</f>
        <v>28.568336750621761</v>
      </c>
      <c r="C53" s="14">
        <f t="shared" ref="C53:H53" si="10">C51/(C43/10)</f>
        <v>26.17550190708651</v>
      </c>
      <c r="D53" s="14">
        <f t="shared" si="10"/>
        <v>26.747658381739214</v>
      </c>
      <c r="E53" s="14">
        <f t="shared" si="10"/>
        <v>28.069984817081647</v>
      </c>
      <c r="F53" s="14">
        <f t="shared" si="10"/>
        <v>27.979365996085459</v>
      </c>
      <c r="G53" s="14">
        <f t="shared" si="10"/>
        <v>28.397108507634247</v>
      </c>
      <c r="H53" s="14">
        <f t="shared" si="10"/>
        <v>25.741334607617272</v>
      </c>
    </row>
    <row r="54" spans="1:8" x14ac:dyDescent="0.25">
      <c r="A54" s="19" t="s">
        <v>66</v>
      </c>
      <c r="B54" s="5">
        <v>631888912</v>
      </c>
      <c r="C54" s="5">
        <v>695077803</v>
      </c>
      <c r="D54" s="5">
        <v>834093363</v>
      </c>
      <c r="E54" s="5">
        <v>875798031</v>
      </c>
      <c r="F54" s="5">
        <v>875798031</v>
      </c>
      <c r="G54" s="5">
        <v>921892664</v>
      </c>
      <c r="H54" s="5">
        <f>H43/10</f>
        <v>967987297</v>
      </c>
    </row>
    <row r="55" spans="1:8" x14ac:dyDescent="0.25">
      <c r="B55" s="4"/>
      <c r="C55" s="4"/>
      <c r="D55" s="4"/>
      <c r="E55" s="4"/>
      <c r="F55" s="4"/>
    </row>
    <row r="56" spans="1:8" x14ac:dyDescent="0.25">
      <c r="B56" s="4"/>
      <c r="C56" s="4"/>
      <c r="D56" s="4"/>
      <c r="E56" s="4"/>
      <c r="F56" s="4"/>
    </row>
    <row r="57" spans="1:8" x14ac:dyDescent="0.25">
      <c r="A57" s="2"/>
      <c r="B57" s="5"/>
      <c r="C57" s="5"/>
      <c r="D57" s="5"/>
      <c r="E57" s="5"/>
      <c r="F57" s="5"/>
    </row>
    <row r="58" spans="1:8" x14ac:dyDescent="0.25">
      <c r="B58" s="4"/>
      <c r="C58" s="4"/>
      <c r="D58" s="4"/>
      <c r="E58" s="4"/>
      <c r="F58" s="4"/>
    </row>
    <row r="59" spans="1:8" x14ac:dyDescent="0.25">
      <c r="B59" s="4"/>
      <c r="C59" s="4"/>
      <c r="D59" s="4"/>
      <c r="E59" s="4"/>
      <c r="F59" s="4"/>
    </row>
    <row r="60" spans="1:8" x14ac:dyDescent="0.25">
      <c r="B60" s="4"/>
      <c r="C60" s="4"/>
      <c r="D60" s="4"/>
      <c r="E60" s="4"/>
      <c r="F60" s="4"/>
    </row>
    <row r="61" spans="1:8" x14ac:dyDescent="0.25">
      <c r="B61" s="5"/>
      <c r="C61" s="5"/>
      <c r="D61" s="5"/>
      <c r="E61" s="5"/>
      <c r="F61" s="5"/>
    </row>
    <row r="62" spans="1:8" x14ac:dyDescent="0.25">
      <c r="A62" s="2"/>
      <c r="B62" s="5"/>
      <c r="C62" s="5"/>
      <c r="D62" s="5"/>
      <c r="E62" s="5"/>
      <c r="F62" s="5"/>
    </row>
    <row r="63" spans="1:8" x14ac:dyDescent="0.25">
      <c r="B63" s="4"/>
      <c r="C63" s="4"/>
      <c r="D63" s="4"/>
      <c r="E63" s="4"/>
      <c r="F63" s="4"/>
    </row>
    <row r="64" spans="1:8" x14ac:dyDescent="0.25">
      <c r="A64" s="2"/>
      <c r="B64" s="4"/>
      <c r="C64" s="4"/>
      <c r="D64" s="4"/>
      <c r="E64" s="4"/>
      <c r="F64" s="4"/>
    </row>
    <row r="65" spans="1:6" x14ac:dyDescent="0.25">
      <c r="B65" s="4"/>
      <c r="C65" s="4"/>
      <c r="D65" s="4"/>
      <c r="E65" s="4"/>
      <c r="F65" s="4"/>
    </row>
    <row r="66" spans="1:6" x14ac:dyDescent="0.25">
      <c r="B66" s="4"/>
      <c r="C66" s="4"/>
      <c r="D66" s="4"/>
      <c r="E66" s="4"/>
      <c r="F66" s="4"/>
    </row>
    <row r="67" spans="1:6" x14ac:dyDescent="0.25">
      <c r="B67" s="4"/>
      <c r="C67" s="4"/>
      <c r="D67" s="4"/>
      <c r="E67" s="4"/>
      <c r="F67" s="4"/>
    </row>
    <row r="68" spans="1:6" x14ac:dyDescent="0.25">
      <c r="B68" s="4"/>
      <c r="C68" s="4"/>
      <c r="D68" s="4"/>
      <c r="E68" s="4"/>
      <c r="F68" s="4"/>
    </row>
    <row r="69" spans="1:6" x14ac:dyDescent="0.25">
      <c r="B69" s="4"/>
      <c r="C69" s="4"/>
      <c r="D69" s="4"/>
      <c r="E69" s="4"/>
      <c r="F69" s="4"/>
    </row>
    <row r="70" spans="1:6" x14ac:dyDescent="0.25">
      <c r="B70" s="4"/>
      <c r="C70" s="4"/>
      <c r="D70" s="4"/>
      <c r="E70" s="4"/>
      <c r="F70" s="4"/>
    </row>
    <row r="71" spans="1:6" x14ac:dyDescent="0.25">
      <c r="B71" s="4"/>
      <c r="C71" s="4"/>
      <c r="D71" s="4"/>
      <c r="E71" s="4"/>
      <c r="F71" s="4"/>
    </row>
    <row r="72" spans="1:6" x14ac:dyDescent="0.25">
      <c r="B72" s="4"/>
      <c r="C72" s="4"/>
      <c r="D72" s="4"/>
      <c r="E72" s="4"/>
      <c r="F72" s="4"/>
    </row>
    <row r="73" spans="1:6" x14ac:dyDescent="0.25">
      <c r="B73" s="4"/>
      <c r="C73" s="4"/>
      <c r="D73" s="4"/>
      <c r="E73" s="4"/>
      <c r="F73" s="4"/>
    </row>
    <row r="74" spans="1:6" x14ac:dyDescent="0.25">
      <c r="B74" s="4"/>
      <c r="C74" s="4"/>
      <c r="D74" s="4"/>
      <c r="E74" s="4"/>
      <c r="F74" s="4"/>
    </row>
    <row r="75" spans="1:6" x14ac:dyDescent="0.25">
      <c r="B75" s="4"/>
      <c r="C75" s="4"/>
      <c r="D75" s="4"/>
      <c r="E75" s="4"/>
      <c r="F75" s="4"/>
    </row>
    <row r="76" spans="1:6" x14ac:dyDescent="0.25">
      <c r="A76" s="2"/>
      <c r="B76" s="5"/>
      <c r="C76" s="5"/>
      <c r="D76" s="5"/>
      <c r="E76" s="5"/>
      <c r="F76" s="5"/>
    </row>
    <row r="77" spans="1:6" x14ac:dyDescent="0.25">
      <c r="A77" s="2"/>
      <c r="B77" s="5"/>
      <c r="C77" s="5"/>
      <c r="D77" s="5"/>
      <c r="E77" s="5"/>
      <c r="F77" s="5"/>
    </row>
    <row r="78" spans="1:6" x14ac:dyDescent="0.25">
      <c r="B78" s="4"/>
      <c r="C78" s="4"/>
      <c r="D78" s="4"/>
      <c r="E78" s="4"/>
      <c r="F78" s="4"/>
    </row>
    <row r="79" spans="1:6" x14ac:dyDescent="0.25">
      <c r="B79" s="4"/>
      <c r="C79" s="4"/>
      <c r="D79" s="4"/>
      <c r="E79" s="4"/>
      <c r="F79" s="4"/>
    </row>
    <row r="80" spans="1:6" x14ac:dyDescent="0.25">
      <c r="B80" s="4"/>
      <c r="C80" s="4"/>
      <c r="D80" s="4"/>
      <c r="E80" s="4"/>
      <c r="F80" s="4"/>
    </row>
    <row r="81" spans="1:6" x14ac:dyDescent="0.25">
      <c r="B81" s="4"/>
      <c r="C81" s="4"/>
      <c r="D81" s="4"/>
      <c r="E81" s="4"/>
      <c r="F81" s="4"/>
    </row>
    <row r="82" spans="1:6" x14ac:dyDescent="0.25">
      <c r="A82" s="2"/>
      <c r="B82" s="5"/>
      <c r="C82" s="5"/>
      <c r="D82" s="5"/>
      <c r="E82" s="5"/>
      <c r="F82" s="5"/>
    </row>
    <row r="83" spans="1:6" x14ac:dyDescent="0.25">
      <c r="A83" s="2"/>
      <c r="B83" s="5"/>
      <c r="C83" s="5"/>
      <c r="D83" s="5"/>
      <c r="E83" s="5"/>
      <c r="F83" s="5"/>
    </row>
    <row r="84" spans="1:6" x14ac:dyDescent="0.25">
      <c r="A84" s="2"/>
      <c r="B84" s="4"/>
      <c r="C84" s="4"/>
      <c r="D84" s="4"/>
      <c r="E84" s="4"/>
      <c r="F84" s="4"/>
    </row>
    <row r="85" spans="1:6" x14ac:dyDescent="0.25">
      <c r="B85" s="4"/>
      <c r="C85" s="4"/>
      <c r="D85" s="4"/>
      <c r="E85" s="4"/>
      <c r="F85" s="4"/>
    </row>
    <row r="86" spans="1:6" x14ac:dyDescent="0.25">
      <c r="B86" s="4"/>
      <c r="C86" s="4"/>
      <c r="D86" s="4"/>
      <c r="E86" s="4"/>
      <c r="F86" s="4"/>
    </row>
    <row r="87" spans="1:6" x14ac:dyDescent="0.25">
      <c r="A87" s="2"/>
      <c r="B87" s="4"/>
      <c r="C87" s="5"/>
      <c r="D87" s="5"/>
      <c r="E87" s="5"/>
      <c r="F87" s="4"/>
    </row>
    <row r="88" spans="1:6" x14ac:dyDescent="0.25">
      <c r="A88" s="2"/>
      <c r="B88" s="5"/>
      <c r="C88" s="5"/>
      <c r="D88" s="5"/>
      <c r="E88" s="5"/>
      <c r="F88" s="4"/>
    </row>
    <row r="89" spans="1:6" x14ac:dyDescent="0.25">
      <c r="B89" s="4"/>
      <c r="C89" s="4"/>
      <c r="D89" s="4"/>
      <c r="E89" s="4"/>
      <c r="F89" s="4"/>
    </row>
    <row r="90" spans="1:6" x14ac:dyDescent="0.25">
      <c r="A90" s="1"/>
      <c r="B90" s="4"/>
      <c r="C90" s="4"/>
      <c r="D90" s="4"/>
      <c r="E90" s="4"/>
      <c r="F90" s="4"/>
    </row>
    <row r="91" spans="1:6" x14ac:dyDescent="0.25">
      <c r="A91" s="1"/>
      <c r="B91" s="4"/>
      <c r="C91" s="4"/>
      <c r="D91" s="4"/>
      <c r="E91" s="4"/>
      <c r="F91" s="4"/>
    </row>
    <row r="92" spans="1:6" x14ac:dyDescent="0.25">
      <c r="B92" s="4"/>
      <c r="C92" s="4"/>
      <c r="D92" s="4"/>
      <c r="E92" s="4"/>
      <c r="F92" s="4"/>
    </row>
    <row r="93" spans="1:6" x14ac:dyDescent="0.25">
      <c r="B93" s="4"/>
      <c r="C93" s="4"/>
      <c r="D93" s="4"/>
      <c r="E93" s="4"/>
      <c r="F93" s="4"/>
    </row>
    <row r="94" spans="1:6" x14ac:dyDescent="0.25">
      <c r="B94" s="4"/>
      <c r="C94" s="4"/>
      <c r="D94" s="4"/>
      <c r="E94" s="4"/>
      <c r="F94" s="4"/>
    </row>
    <row r="95" spans="1:6" x14ac:dyDescent="0.25">
      <c r="B95" s="4"/>
      <c r="C95" s="4"/>
      <c r="D95" s="4"/>
      <c r="E95" s="4"/>
      <c r="F95" s="4"/>
    </row>
    <row r="96" spans="1:6" x14ac:dyDescent="0.25">
      <c r="B96" s="4"/>
      <c r="C96" s="4"/>
      <c r="D96" s="4"/>
      <c r="E96" s="4"/>
      <c r="F96" s="4"/>
    </row>
    <row r="97" spans="1:6" x14ac:dyDescent="0.25">
      <c r="B97" s="4"/>
      <c r="C97" s="4"/>
      <c r="D97" s="4"/>
      <c r="E97" s="4"/>
      <c r="F97" s="4"/>
    </row>
    <row r="98" spans="1:6" x14ac:dyDescent="0.25">
      <c r="B98" s="4"/>
      <c r="C98" s="4"/>
      <c r="D98" s="4"/>
      <c r="E98" s="4"/>
      <c r="F98" s="4"/>
    </row>
    <row r="99" spans="1:6" x14ac:dyDescent="0.25">
      <c r="B99" s="4"/>
      <c r="C99" s="4"/>
      <c r="D99" s="4"/>
      <c r="E99" s="4"/>
      <c r="F99" s="4"/>
    </row>
    <row r="100" spans="1:6" x14ac:dyDescent="0.25">
      <c r="B100" s="4"/>
      <c r="C100" s="4"/>
      <c r="D100" s="4"/>
      <c r="E100" s="4"/>
      <c r="F100" s="4"/>
    </row>
    <row r="101" spans="1:6" x14ac:dyDescent="0.25">
      <c r="B101" s="4"/>
      <c r="C101" s="4"/>
      <c r="D101" s="4"/>
      <c r="E101" s="4"/>
      <c r="F101" s="4"/>
    </row>
    <row r="102" spans="1:6" x14ac:dyDescent="0.25">
      <c r="B102" s="4"/>
      <c r="C102" s="4"/>
      <c r="D102" s="4"/>
      <c r="E102" s="4"/>
      <c r="F102" s="4"/>
    </row>
    <row r="103" spans="1:6" x14ac:dyDescent="0.25">
      <c r="A103" s="3"/>
      <c r="B103" s="5"/>
      <c r="C103" s="5"/>
      <c r="D103" s="5"/>
      <c r="E103" s="5"/>
      <c r="F103" s="5"/>
    </row>
    <row r="104" spans="1:6" x14ac:dyDescent="0.25">
      <c r="B104" s="4"/>
      <c r="C104" s="4"/>
      <c r="D104" s="4"/>
      <c r="E104" s="4"/>
      <c r="F104" s="4"/>
    </row>
    <row r="105" spans="1:6" x14ac:dyDescent="0.25">
      <c r="A105" s="2"/>
      <c r="B105" s="4"/>
      <c r="C105" s="4"/>
      <c r="D105" s="4"/>
      <c r="E105" s="4"/>
      <c r="F105" s="4"/>
    </row>
    <row r="106" spans="1:6" x14ac:dyDescent="0.25">
      <c r="B106" s="4"/>
      <c r="C106" s="4"/>
      <c r="D106" s="4"/>
      <c r="E106" s="4"/>
      <c r="F106" s="4"/>
    </row>
    <row r="107" spans="1:6" x14ac:dyDescent="0.25">
      <c r="B107" s="4"/>
      <c r="C107" s="4"/>
      <c r="D107" s="4"/>
      <c r="E107" s="4"/>
      <c r="F107" s="4"/>
    </row>
    <row r="108" spans="1:6" x14ac:dyDescent="0.25">
      <c r="B108" s="4"/>
      <c r="C108" s="4"/>
      <c r="D108" s="4"/>
      <c r="E108" s="4"/>
      <c r="F108" s="4"/>
    </row>
    <row r="109" spans="1:6" x14ac:dyDescent="0.25">
      <c r="B109" s="4"/>
      <c r="C109" s="4"/>
      <c r="D109" s="4"/>
      <c r="E109" s="4"/>
      <c r="F109" s="4"/>
    </row>
    <row r="110" spans="1:6" x14ac:dyDescent="0.25">
      <c r="B110" s="4"/>
      <c r="C110" s="4"/>
      <c r="D110" s="4"/>
      <c r="E110" s="4"/>
      <c r="F110" s="4"/>
    </row>
    <row r="111" spans="1:6" x14ac:dyDescent="0.25">
      <c r="A111" s="2"/>
      <c r="B111" s="5"/>
      <c r="C111" s="5"/>
      <c r="D111" s="5"/>
      <c r="E111" s="5"/>
      <c r="F111" s="5"/>
    </row>
    <row r="112" spans="1:6" x14ac:dyDescent="0.25">
      <c r="A112" s="2"/>
      <c r="B112" s="5"/>
      <c r="C112" s="5"/>
      <c r="D112" s="5"/>
      <c r="E112" s="5"/>
      <c r="F112" s="5"/>
    </row>
    <row r="113" spans="1:6" x14ac:dyDescent="0.25">
      <c r="B113" s="4"/>
      <c r="C113" s="4"/>
      <c r="D113" s="4"/>
      <c r="E113" s="4"/>
      <c r="F113" s="4"/>
    </row>
    <row r="114" spans="1:6" x14ac:dyDescent="0.25">
      <c r="A114" s="2"/>
      <c r="B114" s="4"/>
      <c r="C114" s="4"/>
      <c r="D114" s="4"/>
      <c r="E114" s="4"/>
      <c r="F114" s="4"/>
    </row>
    <row r="115" spans="1:6" x14ac:dyDescent="0.25">
      <c r="B115" s="4"/>
      <c r="C115" s="4"/>
      <c r="D115" s="4"/>
      <c r="E115" s="4"/>
      <c r="F115" s="4"/>
    </row>
    <row r="116" spans="1:6" x14ac:dyDescent="0.25">
      <c r="B116" s="4"/>
      <c r="C116" s="4"/>
      <c r="D116" s="4"/>
      <c r="E116" s="4"/>
      <c r="F116" s="4"/>
    </row>
    <row r="117" spans="1:6" x14ac:dyDescent="0.25">
      <c r="B117" s="4"/>
      <c r="C117" s="4"/>
      <c r="D117" s="4"/>
      <c r="E117" s="4"/>
      <c r="F117" s="4"/>
    </row>
    <row r="118" spans="1:6" x14ac:dyDescent="0.25">
      <c r="A118" s="2"/>
      <c r="B118" s="5"/>
      <c r="C118" s="5"/>
      <c r="D118" s="5"/>
      <c r="E118" s="5"/>
      <c r="F118" s="5"/>
    </row>
    <row r="119" spans="1:6" x14ac:dyDescent="0.25">
      <c r="B119" s="4"/>
      <c r="C119" s="4"/>
      <c r="D119" s="4"/>
      <c r="E119" s="4"/>
      <c r="F119" s="4"/>
    </row>
    <row r="120" spans="1:6" x14ac:dyDescent="0.25">
      <c r="A120" s="2"/>
      <c r="B120" s="4"/>
      <c r="C120" s="4"/>
      <c r="D120" s="4"/>
      <c r="E120" s="4"/>
      <c r="F120" s="4"/>
    </row>
    <row r="121" spans="1:6" x14ac:dyDescent="0.25">
      <c r="A121" s="7"/>
      <c r="B121" s="4"/>
      <c r="C121" s="4"/>
      <c r="D121" s="4"/>
      <c r="E121" s="4"/>
      <c r="F121" s="4"/>
    </row>
    <row r="122" spans="1:6" x14ac:dyDescent="0.25">
      <c r="B122" s="4"/>
      <c r="C122" s="4"/>
      <c r="D122" s="4"/>
      <c r="E122" s="4"/>
      <c r="F122" s="4"/>
    </row>
    <row r="123" spans="1:6" x14ac:dyDescent="0.25">
      <c r="A123" s="2"/>
      <c r="B123" s="5"/>
      <c r="C123" s="5"/>
      <c r="D123" s="5"/>
      <c r="E123" s="5"/>
      <c r="F123" s="5"/>
    </row>
    <row r="124" spans="1:6" x14ac:dyDescent="0.25">
      <c r="A124" s="2"/>
      <c r="B124" s="5"/>
      <c r="C124" s="5"/>
      <c r="D124" s="5"/>
      <c r="E124" s="5"/>
      <c r="F124" s="5"/>
    </row>
    <row r="125" spans="1:6" x14ac:dyDescent="0.25">
      <c r="A125" s="2"/>
      <c r="B125" s="4"/>
      <c r="C125" s="4"/>
      <c r="D125" s="4"/>
      <c r="E125" s="4"/>
      <c r="F125" s="5"/>
    </row>
    <row r="126" spans="1:6" x14ac:dyDescent="0.25">
      <c r="A126" s="2"/>
      <c r="B126" s="4"/>
      <c r="C126" s="4"/>
      <c r="D126" s="4"/>
      <c r="E126" s="4"/>
      <c r="F126" s="5"/>
    </row>
    <row r="127" spans="1:6" x14ac:dyDescent="0.25">
      <c r="A127" s="2"/>
      <c r="B127" s="5"/>
      <c r="C127" s="5"/>
      <c r="D127" s="5"/>
      <c r="E127" s="5"/>
      <c r="F127" s="5"/>
    </row>
    <row r="128" spans="1:6" x14ac:dyDescent="0.25">
      <c r="B128" s="4"/>
      <c r="C128" s="4"/>
      <c r="D128" s="4"/>
      <c r="E128" s="4"/>
      <c r="F128" s="4"/>
    </row>
    <row r="129" spans="2:6" x14ac:dyDescent="0.25">
      <c r="B129" s="4"/>
      <c r="C129" s="4"/>
      <c r="D129" s="4"/>
      <c r="E129" s="4"/>
      <c r="F129" s="4"/>
    </row>
    <row r="130" spans="2:6" x14ac:dyDescent="0.25">
      <c r="B130" s="4"/>
      <c r="C130" s="4"/>
      <c r="D130" s="4"/>
      <c r="E130" s="4"/>
      <c r="F13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pane xSplit="1" ySplit="4" topLeftCell="B32" activePane="bottomRight" state="frozen"/>
      <selection pane="topRight" activeCell="B1" sqref="B1"/>
      <selection pane="bottomLeft" activeCell="A5" sqref="A5"/>
      <selection pane="bottomRight" activeCell="H40" sqref="H40"/>
    </sheetView>
  </sheetViews>
  <sheetFormatPr defaultRowHeight="15" x14ac:dyDescent="0.25"/>
  <cols>
    <col min="1" max="1" width="50.85546875" bestFit="1" customWidth="1"/>
    <col min="2" max="7" width="15.28515625" bestFit="1" customWidth="1"/>
    <col min="8" max="8" width="18" bestFit="1" customWidth="1"/>
  </cols>
  <sheetData>
    <row r="1" spans="1:8" x14ac:dyDescent="0.25">
      <c r="A1" s="2" t="s">
        <v>0</v>
      </c>
    </row>
    <row r="2" spans="1:8" x14ac:dyDescent="0.25">
      <c r="A2" s="2" t="s">
        <v>117</v>
      </c>
      <c r="B2" s="12"/>
      <c r="C2" s="12"/>
      <c r="D2" s="12"/>
      <c r="E2" s="12"/>
      <c r="F2" s="12"/>
      <c r="G2" s="12"/>
    </row>
    <row r="3" spans="1:8" x14ac:dyDescent="0.25">
      <c r="A3" t="s">
        <v>50</v>
      </c>
      <c r="B3" s="4"/>
      <c r="C3" s="4"/>
      <c r="D3" s="4"/>
      <c r="E3" s="4"/>
      <c r="F3" s="4"/>
    </row>
    <row r="4" spans="1:8" x14ac:dyDescent="0.25">
      <c r="B4" s="9">
        <v>2012</v>
      </c>
      <c r="C4" s="9">
        <v>2013</v>
      </c>
      <c r="D4" s="9">
        <v>2014</v>
      </c>
      <c r="E4" s="9">
        <v>2015</v>
      </c>
      <c r="F4" s="9">
        <v>2016</v>
      </c>
      <c r="G4" s="9">
        <v>2017</v>
      </c>
      <c r="H4" s="9">
        <v>2018</v>
      </c>
    </row>
    <row r="5" spans="1:8" x14ac:dyDescent="0.25">
      <c r="A5" s="19" t="s">
        <v>68</v>
      </c>
      <c r="B5" s="9"/>
      <c r="C5" s="9"/>
      <c r="D5" s="9"/>
      <c r="E5" s="9"/>
      <c r="F5" s="9"/>
      <c r="G5" s="9"/>
    </row>
    <row r="6" spans="1:8" x14ac:dyDescent="0.25">
      <c r="A6" s="18" t="s">
        <v>67</v>
      </c>
      <c r="B6" s="9"/>
      <c r="C6" s="9"/>
      <c r="D6" s="9"/>
      <c r="E6" s="9"/>
      <c r="F6" s="9"/>
    </row>
    <row r="7" spans="1:8" x14ac:dyDescent="0.25">
      <c r="A7" t="s">
        <v>49</v>
      </c>
      <c r="B7" s="4">
        <v>12427897727</v>
      </c>
      <c r="C7" s="4">
        <v>13407567626</v>
      </c>
      <c r="D7" s="4">
        <v>13973036691</v>
      </c>
      <c r="E7" s="4">
        <v>15228190245</v>
      </c>
      <c r="F7" s="4">
        <v>16057152921</v>
      </c>
      <c r="G7" s="4">
        <v>16819464242</v>
      </c>
      <c r="H7" s="23">
        <v>22970784588</v>
      </c>
    </row>
    <row r="8" spans="1:8" x14ac:dyDescent="0.25">
      <c r="A8" t="s">
        <v>13</v>
      </c>
      <c r="B8" s="4">
        <v>7693325847</v>
      </c>
      <c r="C8" s="4">
        <v>8607183800</v>
      </c>
      <c r="D8" s="4">
        <v>8914717894</v>
      </c>
      <c r="E8" s="4">
        <v>9822863689</v>
      </c>
      <c r="F8" s="4">
        <v>9545962641</v>
      </c>
      <c r="G8" s="4">
        <v>9280207856</v>
      </c>
      <c r="H8" s="4">
        <v>13740620198</v>
      </c>
    </row>
    <row r="9" spans="1:8" x14ac:dyDescent="0.25">
      <c r="B9" s="5">
        <f>B7-B8</f>
        <v>4734571880</v>
      </c>
      <c r="C9" s="5">
        <f t="shared" ref="C9:H9" si="0">C7-C8</f>
        <v>4800383826</v>
      </c>
      <c r="D9" s="5">
        <f t="shared" si="0"/>
        <v>5058318797</v>
      </c>
      <c r="E9" s="5">
        <f t="shared" si="0"/>
        <v>5405326556</v>
      </c>
      <c r="F9" s="5">
        <f t="shared" si="0"/>
        <v>6511190280</v>
      </c>
      <c r="G9" s="5">
        <f t="shared" si="0"/>
        <v>7539256386</v>
      </c>
      <c r="H9" s="5">
        <f t="shared" si="0"/>
        <v>9230164390</v>
      </c>
    </row>
    <row r="10" spans="1:8" x14ac:dyDescent="0.25">
      <c r="A10" t="s">
        <v>48</v>
      </c>
      <c r="B10" s="4">
        <v>1866946491</v>
      </c>
      <c r="C10" s="4">
        <v>1675290499</v>
      </c>
      <c r="D10" s="4">
        <v>2859628617</v>
      </c>
      <c r="E10" s="4">
        <v>4527078328</v>
      </c>
      <c r="F10" s="4">
        <v>4903835104</v>
      </c>
      <c r="G10" s="4">
        <v>3030038998</v>
      </c>
      <c r="H10" s="23">
        <v>2151048490</v>
      </c>
    </row>
    <row r="11" spans="1:8" x14ac:dyDescent="0.25">
      <c r="A11" t="s">
        <v>14</v>
      </c>
      <c r="B11" s="4">
        <v>1388120908</v>
      </c>
      <c r="C11" s="4">
        <v>1615094656</v>
      </c>
      <c r="D11" s="4">
        <v>1968813803</v>
      </c>
      <c r="E11" s="4">
        <v>2142651667</v>
      </c>
      <c r="F11" s="4">
        <v>2423967973</v>
      </c>
      <c r="G11" s="4">
        <v>3308317471</v>
      </c>
      <c r="H11" s="23">
        <v>3614288792</v>
      </c>
    </row>
    <row r="12" spans="1:8" x14ac:dyDescent="0.25">
      <c r="A12" t="s">
        <v>47</v>
      </c>
      <c r="B12" s="4">
        <v>728055760</v>
      </c>
      <c r="C12" s="4">
        <v>762175257</v>
      </c>
      <c r="D12" s="4">
        <v>871413619</v>
      </c>
      <c r="E12" s="4">
        <v>1011514319</v>
      </c>
      <c r="F12" s="4">
        <v>1049681156</v>
      </c>
      <c r="G12" s="4">
        <v>1311310878</v>
      </c>
      <c r="H12" s="23">
        <v>1609299375</v>
      </c>
    </row>
    <row r="13" spans="1:8" x14ac:dyDescent="0.25">
      <c r="B13" s="5">
        <f t="shared" ref="B13:H13" si="1">SUM(B10:B12)</f>
        <v>3983123159</v>
      </c>
      <c r="C13" s="5">
        <f t="shared" si="1"/>
        <v>4052560412</v>
      </c>
      <c r="D13" s="5">
        <f t="shared" si="1"/>
        <v>5699856039</v>
      </c>
      <c r="E13" s="5">
        <f t="shared" si="1"/>
        <v>7681244314</v>
      </c>
      <c r="F13" s="5">
        <f t="shared" si="1"/>
        <v>8377484233</v>
      </c>
      <c r="G13" s="5">
        <f t="shared" si="1"/>
        <v>7649667347</v>
      </c>
      <c r="H13" s="5">
        <f t="shared" si="1"/>
        <v>7374636657</v>
      </c>
    </row>
    <row r="14" spans="1:8" x14ac:dyDescent="0.25">
      <c r="B14" s="5">
        <f t="shared" ref="B14:H14" si="2">B9+B13</f>
        <v>8717695039</v>
      </c>
      <c r="C14" s="5">
        <f t="shared" si="2"/>
        <v>8852944238</v>
      </c>
      <c r="D14" s="5">
        <f t="shared" si="2"/>
        <v>10758174836</v>
      </c>
      <c r="E14" s="5">
        <f t="shared" si="2"/>
        <v>13086570870</v>
      </c>
      <c r="F14" s="5">
        <f t="shared" si="2"/>
        <v>14888674513</v>
      </c>
      <c r="G14" s="5">
        <f t="shared" si="2"/>
        <v>15188923733</v>
      </c>
      <c r="H14" s="5">
        <f t="shared" si="2"/>
        <v>16604801047</v>
      </c>
    </row>
    <row r="15" spans="1:8" x14ac:dyDescent="0.25">
      <c r="B15" s="4"/>
      <c r="C15" s="4"/>
      <c r="D15" s="4"/>
      <c r="E15" s="4"/>
      <c r="F15" s="4"/>
    </row>
    <row r="16" spans="1:8" x14ac:dyDescent="0.25">
      <c r="A16" s="19" t="s">
        <v>69</v>
      </c>
      <c r="B16" s="4"/>
      <c r="C16" s="4"/>
      <c r="D16" s="4"/>
      <c r="E16" s="4"/>
      <c r="F16" s="4"/>
    </row>
    <row r="17" spans="1:13" x14ac:dyDescent="0.25">
      <c r="A17" t="s">
        <v>15</v>
      </c>
      <c r="B17" s="4">
        <v>2080282042</v>
      </c>
      <c r="C17" s="4">
        <v>2454346593</v>
      </c>
      <c r="D17" s="4">
        <v>2936827991</v>
      </c>
      <c r="E17" s="4">
        <v>3269837185</v>
      </c>
      <c r="F17" s="4">
        <v>3755320060</v>
      </c>
      <c r="G17" s="4">
        <v>4363800589</v>
      </c>
      <c r="H17" s="12">
        <v>5011270092</v>
      </c>
      <c r="I17" s="12"/>
      <c r="J17" s="12"/>
      <c r="K17" s="12"/>
      <c r="L17" s="12"/>
      <c r="M17" s="12"/>
    </row>
    <row r="18" spans="1:13" x14ac:dyDescent="0.25">
      <c r="A18" t="s">
        <v>16</v>
      </c>
      <c r="B18" s="4">
        <v>468351579</v>
      </c>
      <c r="C18" s="4">
        <v>549534363</v>
      </c>
      <c r="D18" s="4">
        <v>648204082</v>
      </c>
      <c r="E18" s="4">
        <v>725631570</v>
      </c>
      <c r="F18" s="4">
        <v>781049219</v>
      </c>
      <c r="G18" s="4">
        <v>982785601</v>
      </c>
      <c r="H18" s="23">
        <v>1111172672</v>
      </c>
    </row>
    <row r="19" spans="1:13" x14ac:dyDescent="0.25">
      <c r="A19" t="s">
        <v>17</v>
      </c>
      <c r="B19" s="4">
        <v>25149182</v>
      </c>
      <c r="C19" s="4">
        <v>20203027</v>
      </c>
      <c r="D19" s="4">
        <v>25960845</v>
      </c>
      <c r="E19" s="4">
        <v>26747198</v>
      </c>
      <c r="F19" s="4">
        <v>38273353</v>
      </c>
      <c r="G19" s="4">
        <v>52845795</v>
      </c>
      <c r="H19" s="23">
        <v>61259435</v>
      </c>
    </row>
    <row r="20" spans="1:13" x14ac:dyDescent="0.25">
      <c r="A20" t="s">
        <v>18</v>
      </c>
      <c r="B20" s="4">
        <v>57241746</v>
      </c>
      <c r="C20" s="4">
        <v>66196663</v>
      </c>
      <c r="D20" s="4">
        <v>85691022</v>
      </c>
      <c r="E20" s="4">
        <v>76601819</v>
      </c>
      <c r="F20" s="4">
        <v>92772113</v>
      </c>
      <c r="G20" s="4">
        <v>83280499</v>
      </c>
      <c r="H20" s="23">
        <v>109851388</v>
      </c>
    </row>
    <row r="21" spans="1:13" x14ac:dyDescent="0.25">
      <c r="A21" t="s">
        <v>19</v>
      </c>
      <c r="B21" s="4">
        <v>221248527</v>
      </c>
      <c r="C21" s="4">
        <v>258693287</v>
      </c>
      <c r="D21" s="4">
        <v>205665635</v>
      </c>
      <c r="E21" s="4">
        <v>187852656</v>
      </c>
      <c r="F21" s="4">
        <v>165524753</v>
      </c>
      <c r="G21" s="4">
        <v>216463541</v>
      </c>
      <c r="H21" s="23">
        <v>270781634</v>
      </c>
    </row>
    <row r="22" spans="1:13" x14ac:dyDescent="0.25">
      <c r="A22" t="s">
        <v>20</v>
      </c>
      <c r="B22" s="4">
        <v>15937836</v>
      </c>
      <c r="C22" s="4">
        <v>17630000</v>
      </c>
      <c r="D22" s="4">
        <v>15046921</v>
      </c>
      <c r="E22" s="4">
        <v>16409425</v>
      </c>
      <c r="F22" s="4">
        <v>17771350</v>
      </c>
      <c r="G22" s="4">
        <v>17594152</v>
      </c>
      <c r="H22" s="23">
        <v>18624195</v>
      </c>
    </row>
    <row r="23" spans="1:13" x14ac:dyDescent="0.25">
      <c r="A23" t="s">
        <v>21</v>
      </c>
      <c r="B23" s="4">
        <v>1070000</v>
      </c>
      <c r="C23" s="4">
        <v>1382216</v>
      </c>
      <c r="D23" s="4">
        <v>1493314</v>
      </c>
      <c r="E23" s="4">
        <v>1477969</v>
      </c>
      <c r="F23" s="4">
        <v>2662166</v>
      </c>
      <c r="G23" s="4">
        <v>1992576</v>
      </c>
      <c r="H23" s="23">
        <v>4129637</v>
      </c>
    </row>
    <row r="24" spans="1:13" x14ac:dyDescent="0.25">
      <c r="A24" t="s">
        <v>22</v>
      </c>
      <c r="B24" s="4">
        <v>862750</v>
      </c>
      <c r="C24" s="4">
        <v>1278285</v>
      </c>
      <c r="D24" s="4">
        <v>1354850</v>
      </c>
      <c r="E24" s="4">
        <v>1508573</v>
      </c>
      <c r="F24" s="4">
        <v>2590339</v>
      </c>
      <c r="G24" s="4">
        <v>2755036</v>
      </c>
      <c r="H24" s="23">
        <v>2232102</v>
      </c>
    </row>
    <row r="25" spans="1:13" x14ac:dyDescent="0.25">
      <c r="A25" t="s">
        <v>40</v>
      </c>
      <c r="B25" s="4">
        <v>518330798</v>
      </c>
      <c r="C25" s="4">
        <v>583139093</v>
      </c>
      <c r="D25" s="4">
        <v>306508366</v>
      </c>
      <c r="E25" s="4">
        <v>0</v>
      </c>
      <c r="F25" s="4"/>
      <c r="G25" s="4">
        <v>0</v>
      </c>
      <c r="H25" s="23">
        <v>0</v>
      </c>
    </row>
    <row r="26" spans="1:13" x14ac:dyDescent="0.25">
      <c r="A26" t="s">
        <v>38</v>
      </c>
      <c r="B26" s="4">
        <v>708788996</v>
      </c>
      <c r="C26" s="4">
        <v>945349335</v>
      </c>
      <c r="D26" s="4">
        <v>671972530</v>
      </c>
      <c r="E26" s="4">
        <v>767892812</v>
      </c>
      <c r="F26" s="4">
        <v>1253254571</v>
      </c>
      <c r="G26" s="4">
        <v>1628213112</v>
      </c>
      <c r="H26" s="23">
        <v>1876405121</v>
      </c>
    </row>
    <row r="27" spans="1:13" x14ac:dyDescent="0.25">
      <c r="A27" t="s">
        <v>23</v>
      </c>
      <c r="B27" s="4"/>
      <c r="C27" s="4"/>
      <c r="D27" s="4">
        <v>993227681</v>
      </c>
      <c r="E27" s="4">
        <v>1243949218</v>
      </c>
      <c r="F27" s="4">
        <v>999457712</v>
      </c>
      <c r="G27" s="4">
        <v>1037214890</v>
      </c>
      <c r="H27" s="23">
        <v>1144618525</v>
      </c>
    </row>
    <row r="28" spans="1:13" x14ac:dyDescent="0.25">
      <c r="A28" s="2"/>
      <c r="B28" s="5">
        <f t="shared" ref="B28:E28" si="3">SUM(B17:B27)</f>
        <v>4097263456</v>
      </c>
      <c r="C28" s="5">
        <f t="shared" si="3"/>
        <v>4897752862</v>
      </c>
      <c r="D28" s="5">
        <f>SUM(D17:D27)</f>
        <v>5891953237</v>
      </c>
      <c r="E28" s="5">
        <f t="shared" si="3"/>
        <v>6317908425</v>
      </c>
      <c r="F28" s="5">
        <f>SUM(F17:F27)</f>
        <v>7108675636</v>
      </c>
      <c r="G28" s="5">
        <f>SUM(G17:G27)</f>
        <v>8386945791</v>
      </c>
      <c r="H28" s="5">
        <f>SUM(H17:H27)</f>
        <v>9610344801</v>
      </c>
    </row>
    <row r="29" spans="1:13" x14ac:dyDescent="0.25">
      <c r="A29" s="19" t="s">
        <v>101</v>
      </c>
      <c r="B29" s="5">
        <f t="shared" ref="B29:E29" si="4">B14-B28</f>
        <v>4620431583</v>
      </c>
      <c r="C29" s="5">
        <f t="shared" si="4"/>
        <v>3955191376</v>
      </c>
      <c r="D29" s="5">
        <f t="shared" si="4"/>
        <v>4866221599</v>
      </c>
      <c r="E29" s="5">
        <f t="shared" si="4"/>
        <v>6768662445</v>
      </c>
      <c r="F29" s="5">
        <f>F14-F28</f>
        <v>7779998877</v>
      </c>
      <c r="G29" s="5">
        <f>G14-G28</f>
        <v>6801977942</v>
      </c>
      <c r="H29" s="5">
        <f>H14-H28</f>
        <v>6994456246</v>
      </c>
    </row>
    <row r="30" spans="1:13" x14ac:dyDescent="0.25">
      <c r="A30" s="17" t="s">
        <v>70</v>
      </c>
      <c r="B30" s="4"/>
      <c r="C30" s="4"/>
      <c r="D30" s="4"/>
      <c r="E30" s="4"/>
      <c r="F30" s="4"/>
    </row>
    <row r="31" spans="1:13" x14ac:dyDescent="0.25">
      <c r="A31" t="s">
        <v>24</v>
      </c>
      <c r="B31" s="4">
        <v>-2644021721</v>
      </c>
      <c r="C31" s="4">
        <v>-2420518891</v>
      </c>
      <c r="D31" s="4">
        <v>-1704589739</v>
      </c>
      <c r="E31" s="4">
        <v>-2148269292</v>
      </c>
      <c r="F31" s="4">
        <v>-2014646765</v>
      </c>
      <c r="G31" s="4">
        <v>-1227377728</v>
      </c>
      <c r="H31" s="4">
        <v>-1814848869</v>
      </c>
    </row>
    <row r="32" spans="1:13" x14ac:dyDescent="0.25">
      <c r="A32" t="s">
        <v>25</v>
      </c>
      <c r="B32" s="4">
        <v>-160500000</v>
      </c>
      <c r="C32" s="4">
        <v>-105000000</v>
      </c>
      <c r="D32" s="4">
        <v>0</v>
      </c>
      <c r="E32" s="4">
        <v>-21000000</v>
      </c>
      <c r="F32" s="4">
        <v>-133000000</v>
      </c>
      <c r="G32" s="4">
        <v>-180000000</v>
      </c>
      <c r="H32" s="4">
        <v>-165977525</v>
      </c>
    </row>
    <row r="33" spans="1:8" x14ac:dyDescent="0.25">
      <c r="A33" t="s">
        <v>26</v>
      </c>
      <c r="B33" s="4">
        <v>0</v>
      </c>
      <c r="C33" s="4">
        <v>-12298774</v>
      </c>
      <c r="D33" s="4">
        <v>-20337274</v>
      </c>
      <c r="E33" s="4">
        <v>-37600229</v>
      </c>
      <c r="F33" s="4">
        <v>658880</v>
      </c>
      <c r="G33" s="4">
        <v>-280515486</v>
      </c>
      <c r="H33" s="4">
        <v>-330455423</v>
      </c>
    </row>
    <row r="34" spans="1:8" x14ac:dyDescent="0.25">
      <c r="B34" s="5">
        <f t="shared" ref="B34:E34" si="5">SUM(B31:B33)</f>
        <v>-2804521721</v>
      </c>
      <c r="C34" s="5">
        <f t="shared" si="5"/>
        <v>-2537817665</v>
      </c>
      <c r="D34" s="5">
        <f t="shared" si="5"/>
        <v>-1724927013</v>
      </c>
      <c r="E34" s="5">
        <f t="shared" si="5"/>
        <v>-2206869521</v>
      </c>
      <c r="F34" s="5">
        <f>SUM(F31:F33)</f>
        <v>-2146987885</v>
      </c>
      <c r="G34" s="5">
        <f>SUM(G31:G33)</f>
        <v>-1687893214</v>
      </c>
      <c r="H34" s="5">
        <f>SUM(H31:H33)</f>
        <v>-2311281817</v>
      </c>
    </row>
    <row r="35" spans="1:8" x14ac:dyDescent="0.25">
      <c r="A35" s="19" t="s">
        <v>71</v>
      </c>
      <c r="B35" s="5">
        <f t="shared" ref="B35:E35" si="6">B29+B34</f>
        <v>1815909862</v>
      </c>
      <c r="C35" s="5">
        <f t="shared" si="6"/>
        <v>1417373711</v>
      </c>
      <c r="D35" s="5">
        <f t="shared" si="6"/>
        <v>3141294586</v>
      </c>
      <c r="E35" s="5">
        <f t="shared" si="6"/>
        <v>4561792924</v>
      </c>
      <c r="F35" s="5">
        <f>F29+F34</f>
        <v>5633010992</v>
      </c>
      <c r="G35" s="5">
        <f>G29+G34</f>
        <v>5114084728</v>
      </c>
      <c r="H35" s="5">
        <f>H29+H34</f>
        <v>4683174429</v>
      </c>
    </row>
    <row r="36" spans="1:8" x14ac:dyDescent="0.25">
      <c r="A36" s="19" t="s">
        <v>72</v>
      </c>
      <c r="B36" s="4"/>
      <c r="C36" s="4"/>
      <c r="D36" s="4"/>
      <c r="E36" s="4"/>
      <c r="F36" s="4"/>
      <c r="H36" s="4"/>
    </row>
    <row r="37" spans="1:8" x14ac:dyDescent="0.25">
      <c r="A37" t="s">
        <v>27</v>
      </c>
      <c r="B37" s="4"/>
      <c r="C37" s="4">
        <v>-957099018</v>
      </c>
      <c r="D37" s="4">
        <v>-1585366117</v>
      </c>
      <c r="E37" s="4">
        <v>-1646005974</v>
      </c>
      <c r="F37" s="4">
        <v>-1716485289</v>
      </c>
      <c r="G37" s="4">
        <v>-1892815199</v>
      </c>
      <c r="H37" s="4">
        <v>-2392975570</v>
      </c>
    </row>
    <row r="38" spans="1:8" x14ac:dyDescent="0.25">
      <c r="A38" t="s">
        <v>46</v>
      </c>
      <c r="B38" s="4"/>
      <c r="C38" s="4">
        <v>29952724</v>
      </c>
      <c r="D38" s="4">
        <v>150182944</v>
      </c>
      <c r="E38" s="4">
        <v>677355387</v>
      </c>
      <c r="F38" s="4">
        <v>146204483</v>
      </c>
      <c r="G38" s="4">
        <v>237408927</v>
      </c>
      <c r="H38" s="4">
        <v>-65472044</v>
      </c>
    </row>
    <row r="39" spans="1:8" x14ac:dyDescent="0.25">
      <c r="A39" s="2"/>
      <c r="B39" s="4">
        <v>-1021456049</v>
      </c>
      <c r="C39" s="5">
        <f>SUM(C37:C38)</f>
        <v>-927146294</v>
      </c>
      <c r="D39" s="5">
        <f>SUM(D37:D38)</f>
        <v>-1435183173</v>
      </c>
      <c r="E39" s="5">
        <f>SUM(E37:E38)</f>
        <v>-968650587</v>
      </c>
      <c r="F39" s="4"/>
      <c r="H39" s="4"/>
    </row>
    <row r="40" spans="1:8" x14ac:dyDescent="0.25">
      <c r="A40" s="2" t="s">
        <v>73</v>
      </c>
      <c r="B40" s="5">
        <f t="shared" ref="B40:C40" si="7">B35+B39</f>
        <v>794453813</v>
      </c>
      <c r="C40" s="5">
        <f t="shared" si="7"/>
        <v>490227417</v>
      </c>
      <c r="D40" s="5">
        <f>D35+D39</f>
        <v>1706111413</v>
      </c>
      <c r="E40" s="5">
        <f>E35+E39</f>
        <v>3593142337</v>
      </c>
      <c r="F40" s="5">
        <f>SUM(F35:F38)</f>
        <v>4062730186</v>
      </c>
      <c r="G40" s="5">
        <f>SUM(G35:G38)</f>
        <v>3458678456</v>
      </c>
      <c r="H40" s="5">
        <f>SUM(H35:H38)+1</f>
        <v>2224726816</v>
      </c>
    </row>
    <row r="41" spans="1:8" x14ac:dyDescent="0.25">
      <c r="A41" s="20" t="s">
        <v>74</v>
      </c>
      <c r="B41" s="15">
        <f>B40/('1'!B43/10)</f>
        <v>1.2572681651992652</v>
      </c>
      <c r="C41" s="15">
        <f>C40/('1'!C43/10)</f>
        <v>0.70528423564117182</v>
      </c>
      <c r="D41" s="15">
        <f>D40/('1'!D43/10)</f>
        <v>2.0454681558232228</v>
      </c>
      <c r="E41" s="15">
        <f>E40/('1'!E43/10)</f>
        <v>4.1027065713967108</v>
      </c>
      <c r="F41" s="15">
        <f>F40/('1'!F43/10)</f>
        <v>4.6388893811066358</v>
      </c>
      <c r="G41" s="15">
        <f>G40/('1'!G43/10)</f>
        <v>3.7517149133101246</v>
      </c>
      <c r="H41" s="15">
        <f>H40/('1'!H43/10)</f>
        <v>2.2983016645930219</v>
      </c>
    </row>
    <row r="42" spans="1:8" x14ac:dyDescent="0.25">
      <c r="A42" s="20" t="s">
        <v>75</v>
      </c>
      <c r="B42" s="5">
        <v>631888912</v>
      </c>
      <c r="C42" s="5">
        <v>695077803</v>
      </c>
      <c r="D42" s="5">
        <v>834093363</v>
      </c>
      <c r="E42" s="5">
        <v>875798031</v>
      </c>
      <c r="F42" s="5">
        <v>875798031</v>
      </c>
      <c r="G42" s="5">
        <v>921892664</v>
      </c>
      <c r="H42" s="5">
        <f>'1'!H43/10</f>
        <v>967987297</v>
      </c>
    </row>
    <row r="43" spans="1:8" x14ac:dyDescent="0.25">
      <c r="H43" s="4"/>
    </row>
    <row r="44" spans="1:8" x14ac:dyDescent="0.25">
      <c r="H4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pane xSplit="1" ySplit="4" topLeftCell="B35" activePane="bottomRight" state="frozen"/>
      <selection pane="topRight" activeCell="B1" sqref="B1"/>
      <selection pane="bottomLeft" activeCell="A6" sqref="A6"/>
      <selection pane="bottomRight" activeCell="J39" sqref="J39"/>
    </sheetView>
  </sheetViews>
  <sheetFormatPr defaultRowHeight="15" x14ac:dyDescent="0.25"/>
  <cols>
    <col min="1" max="1" width="54.85546875" bestFit="1" customWidth="1"/>
    <col min="2" max="3" width="15.28515625" bestFit="1" customWidth="1"/>
    <col min="4" max="8" width="16" bestFit="1" customWidth="1"/>
  </cols>
  <sheetData>
    <row r="1" spans="1:8" x14ac:dyDescent="0.25">
      <c r="A1" s="2" t="s">
        <v>0</v>
      </c>
    </row>
    <row r="2" spans="1:8" x14ac:dyDescent="0.25">
      <c r="A2" s="2" t="s">
        <v>115</v>
      </c>
    </row>
    <row r="3" spans="1:8" x14ac:dyDescent="0.25">
      <c r="A3" t="s">
        <v>50</v>
      </c>
      <c r="B3" s="4"/>
      <c r="C3" s="4"/>
      <c r="D3" s="4"/>
      <c r="E3" s="4"/>
      <c r="F3" s="4"/>
    </row>
    <row r="4" spans="1:8" ht="15.75" x14ac:dyDescent="0.25">
      <c r="B4" s="10">
        <v>2012</v>
      </c>
      <c r="C4" s="10">
        <v>2013</v>
      </c>
      <c r="D4" s="10">
        <v>2014</v>
      </c>
      <c r="E4" s="10">
        <v>2015</v>
      </c>
      <c r="F4" s="10">
        <v>2016</v>
      </c>
      <c r="G4" s="10">
        <v>2017</v>
      </c>
      <c r="H4" s="10">
        <v>2018</v>
      </c>
    </row>
    <row r="5" spans="1:8" ht="15.75" x14ac:dyDescent="0.25">
      <c r="A5" s="19" t="s">
        <v>77</v>
      </c>
      <c r="B5" s="10"/>
      <c r="C5" s="10"/>
      <c r="D5" s="10"/>
      <c r="E5" s="10"/>
      <c r="F5" s="10"/>
    </row>
    <row r="6" spans="1:8" ht="15.75" x14ac:dyDescent="0.25">
      <c r="A6" s="17" t="s">
        <v>78</v>
      </c>
      <c r="B6" s="10"/>
      <c r="C6" s="10"/>
      <c r="D6" s="10"/>
      <c r="E6" s="10"/>
      <c r="F6" s="10"/>
    </row>
    <row r="7" spans="1:8" x14ac:dyDescent="0.25">
      <c r="A7" t="s">
        <v>87</v>
      </c>
      <c r="B7" s="4">
        <v>12027043223</v>
      </c>
      <c r="C7" s="4">
        <v>13849255317</v>
      </c>
      <c r="D7" s="4">
        <v>14029697224</v>
      </c>
      <c r="E7" s="4">
        <v>15150223509</v>
      </c>
      <c r="F7" s="4">
        <v>16131418614</v>
      </c>
      <c r="G7" s="4">
        <v>16683356217</v>
      </c>
      <c r="H7" s="4">
        <v>22125651703</v>
      </c>
    </row>
    <row r="8" spans="1:8" x14ac:dyDescent="0.25">
      <c r="A8" t="s">
        <v>88</v>
      </c>
      <c r="B8" s="4">
        <v>-6760935971</v>
      </c>
      <c r="C8" s="4">
        <v>-7741336885</v>
      </c>
      <c r="D8" s="4">
        <v>-7092741095</v>
      </c>
      <c r="E8" s="4">
        <v>-7264485479</v>
      </c>
      <c r="F8" s="4">
        <v>-7148073279</v>
      </c>
      <c r="G8" s="4">
        <v>-12108363675</v>
      </c>
      <c r="H8" s="4">
        <v>-13589889258</v>
      </c>
    </row>
    <row r="9" spans="1:8" x14ac:dyDescent="0.25">
      <c r="A9" t="s">
        <v>28</v>
      </c>
      <c r="B9" s="4">
        <v>76879106</v>
      </c>
      <c r="C9" s="4">
        <v>89344391</v>
      </c>
      <c r="D9" s="4">
        <v>178487759</v>
      </c>
      <c r="E9" s="4">
        <v>243250240</v>
      </c>
      <c r="F9" s="4">
        <v>356141846</v>
      </c>
      <c r="G9" s="4">
        <v>402956965</v>
      </c>
      <c r="H9" s="4">
        <v>511735328</v>
      </c>
    </row>
    <row r="10" spans="1:8" x14ac:dyDescent="0.25">
      <c r="A10" t="s">
        <v>29</v>
      </c>
      <c r="B10" s="4">
        <v>978078648</v>
      </c>
      <c r="C10" s="4">
        <v>1046110520</v>
      </c>
      <c r="D10" s="4">
        <v>1312545675</v>
      </c>
      <c r="E10" s="4">
        <v>1350573554</v>
      </c>
      <c r="F10" s="4">
        <v>1609345890</v>
      </c>
      <c r="G10" s="4">
        <v>1945423622</v>
      </c>
      <c r="H10" s="4">
        <v>2336622324</v>
      </c>
    </row>
    <row r="11" spans="1:8" x14ac:dyDescent="0.25">
      <c r="A11" t="s">
        <v>89</v>
      </c>
      <c r="B11" s="4">
        <v>136636224</v>
      </c>
      <c r="C11" s="4">
        <v>228336832</v>
      </c>
      <c r="D11" s="4">
        <v>151243705</v>
      </c>
      <c r="E11" s="4">
        <v>365813326</v>
      </c>
      <c r="F11" s="4">
        <v>592977114</v>
      </c>
      <c r="G11" s="4">
        <v>187182883</v>
      </c>
      <c r="H11" s="4">
        <v>325045335</v>
      </c>
    </row>
    <row r="12" spans="1:8" x14ac:dyDescent="0.25">
      <c r="A12" t="s">
        <v>30</v>
      </c>
      <c r="B12" s="4">
        <v>-2006219878</v>
      </c>
      <c r="C12" s="4">
        <v>-2380204284</v>
      </c>
      <c r="D12" s="4">
        <v>-2814905381</v>
      </c>
      <c r="E12" s="4">
        <v>-3127614331</v>
      </c>
      <c r="F12" s="4">
        <v>-3560658390</v>
      </c>
      <c r="G12" s="4">
        <v>-4383976792</v>
      </c>
      <c r="H12" s="4">
        <v>-4694426596</v>
      </c>
    </row>
    <row r="13" spans="1:8" x14ac:dyDescent="0.25">
      <c r="A13" t="s">
        <v>31</v>
      </c>
      <c r="B13" s="4">
        <v>-76784335</v>
      </c>
      <c r="C13" s="4">
        <v>-98989417</v>
      </c>
      <c r="D13" s="4">
        <v>-96090942</v>
      </c>
      <c r="E13" s="4">
        <v>-97908144</v>
      </c>
      <c r="F13" s="4">
        <v>-89736106</v>
      </c>
      <c r="G13" s="4">
        <v>-131639364</v>
      </c>
      <c r="H13" s="4">
        <v>-151687518</v>
      </c>
    </row>
    <row r="14" spans="1:8" x14ac:dyDescent="0.25">
      <c r="A14" t="s">
        <v>90</v>
      </c>
      <c r="B14" s="4">
        <v>-1337580397</v>
      </c>
      <c r="C14" s="4">
        <v>-1065299472</v>
      </c>
      <c r="D14" s="4">
        <v>-1146568032</v>
      </c>
      <c r="E14" s="4">
        <v>-980052952</v>
      </c>
      <c r="F14" s="4">
        <v>-1974674084</v>
      </c>
      <c r="G14" s="4">
        <v>-1638049715</v>
      </c>
      <c r="H14" s="4">
        <v>-1946692862</v>
      </c>
    </row>
    <row r="15" spans="1:8" x14ac:dyDescent="0.25">
      <c r="A15" t="s">
        <v>91</v>
      </c>
      <c r="B15" s="4">
        <v>2518123145</v>
      </c>
      <c r="C15" s="4">
        <v>2410456888</v>
      </c>
      <c r="D15" s="4">
        <v>3276239351</v>
      </c>
      <c r="E15" s="4">
        <v>5411123474</v>
      </c>
      <c r="F15" s="4">
        <v>5454692081</v>
      </c>
      <c r="G15" s="4">
        <v>4646361630</v>
      </c>
      <c r="H15" s="4">
        <v>3297444729</v>
      </c>
    </row>
    <row r="16" spans="1:8" x14ac:dyDescent="0.25">
      <c r="A16" t="s">
        <v>92</v>
      </c>
      <c r="B16" s="4">
        <v>-1591788608</v>
      </c>
      <c r="C16" s="4">
        <v>-2144111547</v>
      </c>
      <c r="D16" s="4">
        <v>-2421615271</v>
      </c>
      <c r="E16" s="4">
        <v>-2390415357</v>
      </c>
      <c r="F16" s="4">
        <v>-2627818255</v>
      </c>
      <c r="G16" s="4">
        <v>-3304539140</v>
      </c>
      <c r="H16" s="4">
        <v>-3626092338</v>
      </c>
    </row>
    <row r="17" spans="1:8" x14ac:dyDescent="0.25">
      <c r="B17" s="5">
        <f t="shared" ref="B17:E17" si="0">SUM(B7:B16)</f>
        <v>3963451157</v>
      </c>
      <c r="C17" s="5">
        <f t="shared" si="0"/>
        <v>4193562343</v>
      </c>
      <c r="D17" s="5">
        <f t="shared" si="0"/>
        <v>5376292993</v>
      </c>
      <c r="E17" s="5">
        <f t="shared" si="0"/>
        <v>8660507840</v>
      </c>
      <c r="F17" s="5">
        <f>SUM(F7:F16)</f>
        <v>8743615431</v>
      </c>
      <c r="G17" s="5">
        <f>SUM(G7:G16)</f>
        <v>2298712631</v>
      </c>
      <c r="H17" s="5">
        <f>SUM(H7:H16)</f>
        <v>4587710847</v>
      </c>
    </row>
    <row r="18" spans="1:8" x14ac:dyDescent="0.25">
      <c r="B18" s="4"/>
      <c r="C18" s="4"/>
      <c r="D18" s="4"/>
      <c r="E18" s="4"/>
      <c r="F18" s="4"/>
    </row>
    <row r="19" spans="1:8" x14ac:dyDescent="0.25">
      <c r="A19" s="18" t="s">
        <v>76</v>
      </c>
      <c r="B19" s="4"/>
      <c r="C19" s="4"/>
      <c r="D19" s="4"/>
      <c r="E19" s="4"/>
      <c r="F19" s="4"/>
    </row>
    <row r="20" spans="1:8" x14ac:dyDescent="0.25">
      <c r="A20" t="s">
        <v>32</v>
      </c>
      <c r="B20" s="4">
        <v>-5969554998</v>
      </c>
      <c r="C20" s="4">
        <v>-7932669491</v>
      </c>
      <c r="D20" s="4">
        <v>-25622087613</v>
      </c>
      <c r="E20" s="4">
        <v>-26524935106</v>
      </c>
      <c r="F20" s="4">
        <v>-33031549178</v>
      </c>
      <c r="G20" s="4">
        <v>-21026611573</v>
      </c>
      <c r="H20" s="4">
        <v>-34802121607</v>
      </c>
    </row>
    <row r="21" spans="1:8" x14ac:dyDescent="0.25">
      <c r="A21" t="s">
        <v>93</v>
      </c>
      <c r="B21" s="4">
        <v>-528052547</v>
      </c>
      <c r="C21" s="4">
        <v>553030263</v>
      </c>
      <c r="D21" s="4">
        <v>-104929648</v>
      </c>
      <c r="E21" s="4">
        <v>-959040156</v>
      </c>
      <c r="F21" s="4">
        <v>-825763692</v>
      </c>
      <c r="G21" s="4">
        <v>896547697</v>
      </c>
      <c r="H21" s="4">
        <v>-338101611</v>
      </c>
    </row>
    <row r="22" spans="1:8" x14ac:dyDescent="0.25">
      <c r="A22" t="s">
        <v>94</v>
      </c>
      <c r="B22" s="4">
        <v>1943010321</v>
      </c>
      <c r="C22" s="4">
        <v>10359745637</v>
      </c>
      <c r="D22" s="4">
        <v>6290832509</v>
      </c>
      <c r="E22" s="4">
        <v>1631382333</v>
      </c>
      <c r="F22" s="4">
        <v>6947916216</v>
      </c>
      <c r="G22" s="4">
        <v>7575910722</v>
      </c>
      <c r="H22" s="4">
        <v>29433473407</v>
      </c>
    </row>
    <row r="23" spans="1:8" x14ac:dyDescent="0.25">
      <c r="A23" t="s">
        <v>33</v>
      </c>
      <c r="B23" s="4">
        <v>11151380552</v>
      </c>
      <c r="C23" s="4">
        <v>5414809366</v>
      </c>
      <c r="D23" s="4">
        <v>14127393475</v>
      </c>
      <c r="E23" s="4">
        <v>28215357254</v>
      </c>
      <c r="F23" s="4">
        <v>33679404658</v>
      </c>
      <c r="G23" s="4">
        <v>7946437032</v>
      </c>
      <c r="H23" s="4">
        <v>15044235398</v>
      </c>
    </row>
    <row r="24" spans="1:8" x14ac:dyDescent="0.25">
      <c r="A24" t="s">
        <v>34</v>
      </c>
      <c r="B24" s="4">
        <v>-947169487</v>
      </c>
      <c r="C24" s="4">
        <v>-2165996320</v>
      </c>
      <c r="D24" s="4">
        <v>-1566832664</v>
      </c>
      <c r="E24" s="4">
        <v>-695726714</v>
      </c>
      <c r="F24" s="4">
        <v>-2444283162</v>
      </c>
      <c r="G24" s="4">
        <v>-2145472110</v>
      </c>
      <c r="H24" s="4">
        <v>-92201409</v>
      </c>
    </row>
    <row r="25" spans="1:8" x14ac:dyDescent="0.25">
      <c r="A25" s="18" t="s">
        <v>95</v>
      </c>
      <c r="B25" s="5">
        <f t="shared" ref="B25:E25" si="1">SUM(B20:B24)</f>
        <v>5649613841</v>
      </c>
      <c r="C25" s="5">
        <f t="shared" si="1"/>
        <v>6228919455</v>
      </c>
      <c r="D25" s="5">
        <f t="shared" si="1"/>
        <v>-6875623941</v>
      </c>
      <c r="E25" s="5">
        <f t="shared" si="1"/>
        <v>1667037611</v>
      </c>
      <c r="F25" s="5">
        <f>SUM(F20:F24)</f>
        <v>4325724842</v>
      </c>
      <c r="G25" s="5">
        <f>SUM(G20:G24)</f>
        <v>-6753188232</v>
      </c>
      <c r="H25" s="5">
        <f>SUM(H20:H24)</f>
        <v>9245284178</v>
      </c>
    </row>
    <row r="26" spans="1:8" x14ac:dyDescent="0.25">
      <c r="B26" s="5">
        <f t="shared" ref="B26:E26" si="2">B17+B25</f>
        <v>9613064998</v>
      </c>
      <c r="C26" s="5">
        <f t="shared" si="2"/>
        <v>10422481798</v>
      </c>
      <c r="D26" s="5">
        <f t="shared" si="2"/>
        <v>-1499330948</v>
      </c>
      <c r="E26" s="5">
        <f t="shared" si="2"/>
        <v>10327545451</v>
      </c>
      <c r="F26" s="5">
        <f>F17+F25</f>
        <v>13069340273</v>
      </c>
      <c r="G26" s="5">
        <f>G17+G25</f>
        <v>-4454475601</v>
      </c>
      <c r="H26" s="5">
        <f>(H17+H25)-1</f>
        <v>13832995024</v>
      </c>
    </row>
    <row r="27" spans="1:8" x14ac:dyDescent="0.25">
      <c r="B27" s="4"/>
      <c r="C27" s="4"/>
      <c r="D27" s="4"/>
      <c r="E27" s="4"/>
      <c r="F27" s="4"/>
    </row>
    <row r="28" spans="1:8" x14ac:dyDescent="0.25">
      <c r="A28" s="19" t="s">
        <v>79</v>
      </c>
      <c r="B28" s="4"/>
      <c r="C28" s="4"/>
      <c r="D28" s="4"/>
      <c r="E28" s="4"/>
      <c r="F28" s="4"/>
    </row>
    <row r="29" spans="1:8" x14ac:dyDescent="0.25">
      <c r="A29" t="s">
        <v>96</v>
      </c>
      <c r="B29" s="4">
        <v>0</v>
      </c>
      <c r="C29" s="4">
        <v>132195952</v>
      </c>
      <c r="D29" s="4">
        <v>417918484</v>
      </c>
      <c r="E29" s="4">
        <v>564988941</v>
      </c>
      <c r="F29" s="4">
        <v>-1445267273</v>
      </c>
      <c r="G29" s="4">
        <v>-273550603</v>
      </c>
      <c r="H29" s="4">
        <v>-1446144187</v>
      </c>
    </row>
    <row r="30" spans="1:8" x14ac:dyDescent="0.25">
      <c r="A30" t="s">
        <v>97</v>
      </c>
      <c r="B30" s="4">
        <v>-168048921</v>
      </c>
      <c r="C30" s="4">
        <v>-214515337</v>
      </c>
      <c r="D30" s="4">
        <v>-547428283</v>
      </c>
      <c r="E30" s="4">
        <v>-3813963627</v>
      </c>
      <c r="F30" s="4">
        <v>1518144258</v>
      </c>
      <c r="G30" s="4">
        <v>-5080723720</v>
      </c>
      <c r="H30" s="4">
        <v>5151391225</v>
      </c>
    </row>
    <row r="31" spans="1:8" x14ac:dyDescent="0.25">
      <c r="A31" t="s">
        <v>98</v>
      </c>
      <c r="B31" s="4">
        <v>-263160342</v>
      </c>
      <c r="C31" s="4">
        <v>-1269572301</v>
      </c>
      <c r="D31" s="4">
        <v>-670408547</v>
      </c>
      <c r="E31" s="4">
        <v>-915417326</v>
      </c>
      <c r="F31" s="4">
        <v>-649372306</v>
      </c>
      <c r="G31" s="4">
        <v>-1066409434</v>
      </c>
      <c r="H31" s="4">
        <v>-1132507638</v>
      </c>
    </row>
    <row r="32" spans="1:8" x14ac:dyDescent="0.25">
      <c r="A32" s="2"/>
      <c r="B32" s="5">
        <f t="shared" ref="B32:E32" si="3">SUM(B29:B31)</f>
        <v>-431209263</v>
      </c>
      <c r="C32" s="5">
        <f>SUM(C29:C31)</f>
        <v>-1351891686</v>
      </c>
      <c r="D32" s="5">
        <f t="shared" si="3"/>
        <v>-799918346</v>
      </c>
      <c r="E32" s="5">
        <f t="shared" si="3"/>
        <v>-4164392012</v>
      </c>
      <c r="F32" s="5">
        <f>SUM(F29:F31)</f>
        <v>-576495321</v>
      </c>
      <c r="G32" s="5">
        <f>SUM(G29:G31)</f>
        <v>-6420683757</v>
      </c>
      <c r="H32" s="5">
        <f>SUM(H29:H31)</f>
        <v>2572739400</v>
      </c>
    </row>
    <row r="33" spans="1:8" x14ac:dyDescent="0.25">
      <c r="B33" s="4"/>
      <c r="C33" s="4"/>
      <c r="D33" s="4"/>
      <c r="E33" s="4"/>
      <c r="F33" s="4"/>
    </row>
    <row r="34" spans="1:8" x14ac:dyDescent="0.25">
      <c r="A34" s="19" t="s">
        <v>80</v>
      </c>
      <c r="B34" s="4"/>
      <c r="C34" s="4">
        <v>0</v>
      </c>
      <c r="D34" s="4"/>
      <c r="E34" s="4"/>
      <c r="F34" s="4"/>
    </row>
    <row r="35" spans="1:8" x14ac:dyDescent="0.25">
      <c r="A35" s="7" t="s">
        <v>41</v>
      </c>
      <c r="B35" s="4">
        <v>0</v>
      </c>
      <c r="C35" s="4">
        <v>0</v>
      </c>
      <c r="D35" s="4">
        <v>3000000000</v>
      </c>
      <c r="E35" s="4">
        <v>0</v>
      </c>
      <c r="F35" s="4">
        <v>0</v>
      </c>
      <c r="G35" s="4">
        <v>5000000000</v>
      </c>
      <c r="H35" s="4">
        <v>3800000000</v>
      </c>
    </row>
    <row r="36" spans="1:8" x14ac:dyDescent="0.25">
      <c r="A36" s="7" t="s">
        <v>99</v>
      </c>
      <c r="B36" s="4"/>
      <c r="C36" s="4"/>
      <c r="D36" s="4"/>
      <c r="E36" s="4"/>
      <c r="F36" s="4">
        <v>0</v>
      </c>
      <c r="G36" s="4">
        <v>-750000000</v>
      </c>
      <c r="H36" s="4">
        <v>-2250000000</v>
      </c>
    </row>
    <row r="37" spans="1:8" x14ac:dyDescent="0.25">
      <c r="A37" s="7" t="s">
        <v>100</v>
      </c>
      <c r="B37" s="4"/>
      <c r="C37" s="4"/>
      <c r="D37" s="4"/>
      <c r="E37" s="4"/>
      <c r="F37" s="4">
        <v>0</v>
      </c>
      <c r="G37" s="4">
        <v>1304478114</v>
      </c>
      <c r="H37" s="4"/>
    </row>
    <row r="38" spans="1:8" x14ac:dyDescent="0.25">
      <c r="A38" t="s">
        <v>35</v>
      </c>
      <c r="B38" s="4">
        <v>0</v>
      </c>
      <c r="C38" s="4">
        <v>0</v>
      </c>
      <c r="D38" s="4">
        <v>0</v>
      </c>
      <c r="E38" s="4">
        <v>-1348827692</v>
      </c>
      <c r="F38" s="4">
        <v>-2029187172</v>
      </c>
      <c r="G38" s="4">
        <v>-2123146521</v>
      </c>
      <c r="H38" s="4">
        <v>-1768407546</v>
      </c>
    </row>
    <row r="39" spans="1:8" s="2" customFormat="1" x14ac:dyDescent="0.25">
      <c r="B39" s="5">
        <f t="shared" ref="B39:C39" si="4">SUM(B35:B38)</f>
        <v>0</v>
      </c>
      <c r="C39" s="5">
        <f t="shared" si="4"/>
        <v>0</v>
      </c>
      <c r="D39" s="5">
        <f>SUM(D35:D38)</f>
        <v>3000000000</v>
      </c>
      <c r="E39" s="5">
        <f>SUM(E35:E38)</f>
        <v>-1348827692</v>
      </c>
      <c r="F39" s="5">
        <v>-2029187172</v>
      </c>
      <c r="G39" s="24">
        <f>SUM(G35:G38)</f>
        <v>3431331593</v>
      </c>
      <c r="H39" s="24">
        <f>SUM(H35:H38)</f>
        <v>-218407546</v>
      </c>
    </row>
    <row r="40" spans="1:8" x14ac:dyDescent="0.25">
      <c r="A40" s="19" t="s">
        <v>81</v>
      </c>
      <c r="B40" s="5">
        <f t="shared" ref="B40:E40" si="5">B26+B32+B39</f>
        <v>9181855735</v>
      </c>
      <c r="C40" s="5">
        <f t="shared" si="5"/>
        <v>9070590112</v>
      </c>
      <c r="D40" s="5">
        <f t="shared" si="5"/>
        <v>700750706</v>
      </c>
      <c r="E40" s="5">
        <f t="shared" si="5"/>
        <v>4814325747</v>
      </c>
      <c r="F40" s="5">
        <f>F26+F32+F39</f>
        <v>10463657780</v>
      </c>
      <c r="G40" s="5">
        <f>G26+G32+G39</f>
        <v>-7443827765</v>
      </c>
      <c r="H40" s="5">
        <f>H26+H32+H39</f>
        <v>16187326878</v>
      </c>
    </row>
    <row r="41" spans="1:8" x14ac:dyDescent="0.25">
      <c r="A41" s="20" t="s">
        <v>83</v>
      </c>
      <c r="B41" s="4">
        <v>410042260</v>
      </c>
      <c r="C41" s="4">
        <v>568988606</v>
      </c>
      <c r="D41" s="4">
        <v>655350490</v>
      </c>
      <c r="E41" s="4">
        <v>792078114</v>
      </c>
      <c r="F41" s="5">
        <v>831457285</v>
      </c>
      <c r="G41" s="12">
        <v>1381482815</v>
      </c>
      <c r="H41" s="12">
        <v>1237015043</v>
      </c>
    </row>
    <row r="42" spans="1:8" x14ac:dyDescent="0.25">
      <c r="A42" s="20" t="s">
        <v>82</v>
      </c>
      <c r="B42" s="4">
        <v>20912298309</v>
      </c>
      <c r="C42" s="4">
        <v>18100781144</v>
      </c>
      <c r="D42" s="4">
        <v>27740359862</v>
      </c>
      <c r="E42" s="4">
        <v>29096461058</v>
      </c>
      <c r="F42" s="5">
        <v>34702864919</v>
      </c>
      <c r="G42" s="12">
        <v>45997979984</v>
      </c>
      <c r="H42" s="12">
        <v>39935635035</v>
      </c>
    </row>
    <row r="43" spans="1:8" x14ac:dyDescent="0.25">
      <c r="A43" s="19" t="s">
        <v>84</v>
      </c>
      <c r="B43" s="5">
        <f t="shared" ref="B43:E43" si="6">SUM(B40:B42)</f>
        <v>30504196304</v>
      </c>
      <c r="C43" s="5">
        <f t="shared" si="6"/>
        <v>27740359862</v>
      </c>
      <c r="D43" s="5">
        <f t="shared" si="6"/>
        <v>29096461058</v>
      </c>
      <c r="E43" s="5">
        <f t="shared" si="6"/>
        <v>34702864919</v>
      </c>
      <c r="F43" s="5">
        <f>SUM(F40:F42)</f>
        <v>45997979984</v>
      </c>
      <c r="G43" s="5">
        <f>SUM(G40:G42)</f>
        <v>39935635034</v>
      </c>
      <c r="H43" s="5">
        <f>SUM(H40:H42)</f>
        <v>57359976956</v>
      </c>
    </row>
    <row r="45" spans="1:8" x14ac:dyDescent="0.25">
      <c r="A45" s="20" t="s">
        <v>85</v>
      </c>
      <c r="B45" s="15">
        <f>B26/('1'!B43/10)</f>
        <v>15.213219943318139</v>
      </c>
      <c r="C45" s="15">
        <f>C26/('1'!C43/10)</f>
        <v>14.994698079863729</v>
      </c>
      <c r="D45" s="15">
        <f>D26/('1'!D43/10)</f>
        <v>-1.7975577009836488</v>
      </c>
      <c r="E45" s="15">
        <f>E26/('1'!E43/10)</f>
        <v>11.792154224425289</v>
      </c>
      <c r="F45" s="15">
        <f>F26/('1'!F43/10)</f>
        <v>14.922778780488033</v>
      </c>
      <c r="G45" s="15">
        <f>G26/('1'!G43/10)</f>
        <v>-4.8318809498629438</v>
      </c>
      <c r="H45" s="15">
        <f>H26/('1'!H43/10)</f>
        <v>14.2904716486171</v>
      </c>
    </row>
    <row r="46" spans="1:8" x14ac:dyDescent="0.25">
      <c r="A46" s="19" t="s">
        <v>86</v>
      </c>
      <c r="B46" s="5">
        <v>631888912</v>
      </c>
      <c r="C46" s="5">
        <v>695077803</v>
      </c>
      <c r="D46" s="5">
        <v>834093363</v>
      </c>
      <c r="E46" s="5">
        <v>875798031</v>
      </c>
      <c r="F46" s="5">
        <v>875798031</v>
      </c>
      <c r="G46" s="5">
        <v>921892664</v>
      </c>
      <c r="H46" s="5">
        <f>'1'!H43/10</f>
        <v>967987297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1" ySplit="4" topLeftCell="C5" activePane="bottomRight" state="frozen"/>
      <selection pane="topRight" activeCell="B1" sqref="B1"/>
      <selection pane="bottomLeft" activeCell="A5" sqref="A5"/>
      <selection pane="bottomRight" activeCell="F10" sqref="F10"/>
    </sheetView>
  </sheetViews>
  <sheetFormatPr defaultRowHeight="15" x14ac:dyDescent="0.25"/>
  <cols>
    <col min="1" max="1" width="34.5703125" bestFit="1" customWidth="1"/>
    <col min="7" max="7" width="9.5703125" bestFit="1" customWidth="1"/>
  </cols>
  <sheetData>
    <row r="1" spans="1:7" x14ac:dyDescent="0.25">
      <c r="A1" s="2" t="s">
        <v>0</v>
      </c>
    </row>
    <row r="2" spans="1:7" x14ac:dyDescent="0.25">
      <c r="A2" s="2" t="s">
        <v>42</v>
      </c>
    </row>
    <row r="3" spans="1:7" x14ac:dyDescent="0.25">
      <c r="A3" t="s">
        <v>50</v>
      </c>
      <c r="B3" s="4"/>
      <c r="C3" s="4"/>
      <c r="D3" s="4"/>
      <c r="E3" s="4"/>
      <c r="F3" s="4"/>
    </row>
    <row r="4" spans="1:7" ht="15.75" x14ac:dyDescent="0.25">
      <c r="A4" s="8"/>
      <c r="B4" s="10">
        <v>2013</v>
      </c>
      <c r="C4" s="10">
        <v>2014</v>
      </c>
      <c r="D4" s="10">
        <v>2015</v>
      </c>
      <c r="E4" s="10">
        <v>2016</v>
      </c>
      <c r="F4" s="10">
        <v>2017</v>
      </c>
      <c r="G4" s="10">
        <v>2018</v>
      </c>
    </row>
    <row r="5" spans="1:7" x14ac:dyDescent="0.25">
      <c r="A5" t="s">
        <v>102</v>
      </c>
      <c r="B5" s="11">
        <f>'2'!C9/'2'!C7</f>
        <v>0.35803539910483684</v>
      </c>
      <c r="C5" s="11">
        <f>'2'!D9/'2'!D7</f>
        <v>0.36200569059251458</v>
      </c>
      <c r="D5" s="11">
        <f>'2'!E9/'2'!E7</f>
        <v>0.35495528155584849</v>
      </c>
      <c r="E5" s="11">
        <f>'2'!F9/'2'!F7</f>
        <v>0.40550091987256848</v>
      </c>
      <c r="F5" s="11">
        <f>'2'!G9/'2'!G7</f>
        <v>0.44824592968744337</v>
      </c>
      <c r="G5" s="11">
        <f>'2'!H9/'2'!H7</f>
        <v>0.40182190358538572</v>
      </c>
    </row>
    <row r="6" spans="1:7" x14ac:dyDescent="0.25">
      <c r="A6" t="s">
        <v>43</v>
      </c>
      <c r="B6" s="11">
        <f>'2'!C29/'2'!C14</f>
        <v>0.44676564876833919</v>
      </c>
      <c r="C6" s="11">
        <f>'2'!D29/'2'!D14</f>
        <v>0.45232780403569933</v>
      </c>
      <c r="D6" s="11">
        <f>'2'!E29/'2'!E14</f>
        <v>0.51722200660806106</v>
      </c>
      <c r="E6" s="11">
        <f>'2'!F29/'2'!F14</f>
        <v>0.5225447618058221</v>
      </c>
      <c r="F6" s="11">
        <f>'2'!G29/'2'!G14</f>
        <v>0.44782487960103318</v>
      </c>
      <c r="G6" s="11">
        <f>'2'!H29/'2'!H14</f>
        <v>0.42123095761293045</v>
      </c>
    </row>
    <row r="7" spans="1:7" x14ac:dyDescent="0.25">
      <c r="A7" t="s">
        <v>44</v>
      </c>
      <c r="B7" s="11">
        <f>'2'!C40/'2'!C14</f>
        <v>5.5374506358660744E-2</v>
      </c>
      <c r="C7" s="11">
        <f>'2'!D40/'2'!D14</f>
        <v>0.1585874406215125</v>
      </c>
      <c r="D7" s="11">
        <f>'2'!E40/'2'!E14</f>
        <v>0.27456714006241423</v>
      </c>
      <c r="E7" s="11">
        <f>'2'!F40/'2'!F14</f>
        <v>0.2728738668074609</v>
      </c>
      <c r="F7" s="11">
        <f>'2'!G40/'2'!G14</f>
        <v>0.22771056835880685</v>
      </c>
      <c r="G7" s="11">
        <f>'2'!H40/'2'!H14</f>
        <v>0.13398093778437309</v>
      </c>
    </row>
    <row r="8" spans="1:7" x14ac:dyDescent="0.25">
      <c r="A8" t="s">
        <v>103</v>
      </c>
      <c r="B8" s="11">
        <f>'2'!C40/'1'!C27</f>
        <v>3.3222342562310757E-3</v>
      </c>
      <c r="C8" s="11">
        <f>'2'!D40/'1'!D27</f>
        <v>9.6431292196203187E-3</v>
      </c>
      <c r="D8" s="11">
        <f>'2'!E40/'1'!E27</f>
        <v>1.6774286963978584E-2</v>
      </c>
      <c r="E8" s="11">
        <f>'2'!F40/'1'!F27</f>
        <v>1.5661887925103198E-2</v>
      </c>
      <c r="F8" s="11">
        <f>'2'!G40/'1'!G27</f>
        <v>1.2438288080732553E-2</v>
      </c>
      <c r="G8" s="11">
        <f>'2'!H40/'1'!H27</f>
        <v>6.8046853558039709E-3</v>
      </c>
    </row>
    <row r="9" spans="1:7" x14ac:dyDescent="0.25">
      <c r="A9" t="s">
        <v>104</v>
      </c>
      <c r="B9" s="11">
        <f>'2'!C40/'1'!C49</f>
        <v>2.6953061561557804E-2</v>
      </c>
      <c r="C9" s="11">
        <f>'2'!D40/'1'!D49</f>
        <v>7.648324909826508E-2</v>
      </c>
      <c r="D9" s="11">
        <f>'2'!E40/'1'!E49</f>
        <v>0.14617498602794779</v>
      </c>
      <c r="E9" s="11">
        <f>'2'!F40/'1'!F49</f>
        <v>0.16579744576606367</v>
      </c>
      <c r="F9" s="11">
        <f>'2'!G40/'1'!G49</f>
        <v>0.1321165961609666</v>
      </c>
      <c r="G9" s="11">
        <f>'2'!H40/'1'!H49</f>
        <v>8.9284853746365037E-2</v>
      </c>
    </row>
    <row r="10" spans="1:7" x14ac:dyDescent="0.25">
      <c r="A10" t="s">
        <v>45</v>
      </c>
      <c r="B10" s="13">
        <v>0.106</v>
      </c>
      <c r="C10" s="13">
        <v>0.14299999999999999</v>
      </c>
      <c r="D10" s="13">
        <v>0.13200000000000001</v>
      </c>
      <c r="E10" s="13">
        <v>0.13200000000000001</v>
      </c>
      <c r="F10" s="13">
        <v>0.14699999999999999</v>
      </c>
      <c r="G10" s="13"/>
    </row>
    <row r="11" spans="1:7" x14ac:dyDescent="0.25">
      <c r="A11" t="s">
        <v>105</v>
      </c>
      <c r="B11" s="13">
        <v>8.1000000000000003E-2</v>
      </c>
      <c r="C11" s="13">
        <v>5.8999999999999997E-2</v>
      </c>
      <c r="D11" s="13">
        <v>7.5999999999999998E-2</v>
      </c>
      <c r="E11" s="13">
        <v>0.06</v>
      </c>
      <c r="F11" s="13">
        <v>5.3999999999999999E-2</v>
      </c>
      <c r="G11" s="13"/>
    </row>
    <row r="12" spans="1:7" x14ac:dyDescent="0.25">
      <c r="A12" t="s">
        <v>106</v>
      </c>
      <c r="B12" s="13">
        <v>0.76300000000000001</v>
      </c>
      <c r="C12" s="13">
        <v>0.83499999999999996</v>
      </c>
      <c r="D12" s="13">
        <v>0.79200000000000004</v>
      </c>
      <c r="E12" s="13">
        <v>0.80400000000000005</v>
      </c>
      <c r="F12" s="13">
        <v>0.84899999999999998</v>
      </c>
      <c r="G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Sunny</cp:lastModifiedBy>
  <dcterms:created xsi:type="dcterms:W3CDTF">2018-10-10T05:01:25Z</dcterms:created>
  <dcterms:modified xsi:type="dcterms:W3CDTF">2020-04-12T14:25:43Z</dcterms:modified>
</cp:coreProperties>
</file>