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3" l="1"/>
  <c r="C49" i="3"/>
  <c r="D49" i="3"/>
  <c r="E49" i="3"/>
  <c r="F49" i="3"/>
  <c r="G49" i="3"/>
  <c r="H49" i="3"/>
  <c r="I49" i="3"/>
  <c r="I18" i="3"/>
  <c r="I51" i="3" s="1"/>
  <c r="I44" i="3"/>
  <c r="I36" i="3"/>
  <c r="I29" i="2"/>
  <c r="I30" i="2" s="1"/>
  <c r="I25" i="2"/>
  <c r="I22" i="2"/>
  <c r="C33" i="2"/>
  <c r="B22" i="2"/>
  <c r="C22" i="2"/>
  <c r="D22" i="2"/>
  <c r="E22" i="2"/>
  <c r="F22" i="2"/>
  <c r="G22" i="2"/>
  <c r="H22" i="2"/>
  <c r="J66" i="1"/>
  <c r="I67" i="1"/>
  <c r="J67" i="1"/>
  <c r="J64" i="1"/>
  <c r="I59" i="1"/>
  <c r="I66" i="1" s="1"/>
  <c r="I50" i="1"/>
  <c r="I38" i="1"/>
  <c r="I28" i="1"/>
  <c r="I46" i="3" l="1"/>
  <c r="I64" i="1"/>
  <c r="C3" i="3"/>
  <c r="D3" i="3"/>
  <c r="E3" i="3"/>
  <c r="F3" i="3"/>
  <c r="G3" i="3"/>
  <c r="H3" i="3"/>
  <c r="B3" i="3"/>
  <c r="C67" i="1" l="1"/>
  <c r="D67" i="1"/>
  <c r="E67" i="1"/>
  <c r="F67" i="1"/>
  <c r="G67" i="1"/>
  <c r="H67" i="1"/>
  <c r="B67" i="1"/>
  <c r="B50" i="1"/>
  <c r="B38" i="1"/>
  <c r="C28" i="1"/>
  <c r="D28" i="1"/>
  <c r="E28" i="1"/>
  <c r="F28" i="1"/>
  <c r="G28" i="1"/>
  <c r="H28" i="1"/>
  <c r="B28" i="1"/>
  <c r="C50" i="1"/>
  <c r="D50" i="1"/>
  <c r="E50" i="1"/>
  <c r="F50" i="1"/>
  <c r="G50" i="1"/>
  <c r="H50" i="1"/>
  <c r="D59" i="1"/>
  <c r="H36" i="3" l="1"/>
  <c r="H44" i="3"/>
  <c r="H18" i="3"/>
  <c r="H51" i="3" s="1"/>
  <c r="H29" i="2"/>
  <c r="J30" i="2"/>
  <c r="K30" i="2"/>
  <c r="H8" i="2"/>
  <c r="H15" i="2" s="1"/>
  <c r="H25" i="2" s="1"/>
  <c r="I8" i="2"/>
  <c r="I15" i="2" s="1"/>
  <c r="H38" i="1"/>
  <c r="H59" i="1"/>
  <c r="H66" i="1" s="1"/>
  <c r="G10" i="4"/>
  <c r="H16" i="1"/>
  <c r="I16" i="1"/>
  <c r="I29" i="1" s="1"/>
  <c r="H64" i="1" l="1"/>
  <c r="H29" i="1"/>
  <c r="H46" i="3"/>
  <c r="G12" i="4"/>
  <c r="H30" i="2"/>
  <c r="I33" i="2"/>
  <c r="C18" i="3"/>
  <c r="C51" i="3" s="1"/>
  <c r="F18" i="3"/>
  <c r="F51" i="3" s="1"/>
  <c r="H33" i="2" l="1"/>
  <c r="G7" i="4"/>
  <c r="G8" i="4"/>
  <c r="G13" i="4"/>
  <c r="G11" i="4"/>
  <c r="C44" i="3"/>
  <c r="D44" i="3"/>
  <c r="E44" i="3"/>
  <c r="F44" i="3"/>
  <c r="G44" i="3"/>
  <c r="C36" i="3"/>
  <c r="D36" i="3"/>
  <c r="E36" i="3"/>
  <c r="F36" i="3"/>
  <c r="G36" i="3"/>
  <c r="D18" i="3"/>
  <c r="D51" i="3" s="1"/>
  <c r="E18" i="3"/>
  <c r="G18" i="3"/>
  <c r="G51" i="3" s="1"/>
  <c r="B36" i="3"/>
  <c r="C8" i="2"/>
  <c r="D8" i="2"/>
  <c r="D15" i="2" s="1"/>
  <c r="E8" i="2"/>
  <c r="E15" i="2" s="1"/>
  <c r="F8" i="2"/>
  <c r="F15" i="2" s="1"/>
  <c r="E12" i="4" s="1"/>
  <c r="G8" i="2"/>
  <c r="G15" i="2" s="1"/>
  <c r="F12" i="4" s="1"/>
  <c r="B8" i="2"/>
  <c r="B15" i="2" s="1"/>
  <c r="B25" i="2" s="1"/>
  <c r="B30" i="2" s="1"/>
  <c r="B33" i="2" s="1"/>
  <c r="E38" i="1"/>
  <c r="F38" i="1"/>
  <c r="G38" i="1"/>
  <c r="E59" i="1"/>
  <c r="E66" i="1" s="1"/>
  <c r="F59" i="1"/>
  <c r="F66" i="1" s="1"/>
  <c r="G59" i="1"/>
  <c r="G66" i="1" s="1"/>
  <c r="E16" i="1"/>
  <c r="F16" i="1"/>
  <c r="G16" i="1"/>
  <c r="B16" i="1"/>
  <c r="B29" i="1" s="1"/>
  <c r="C16" i="1"/>
  <c r="E64" i="1" l="1"/>
  <c r="G64" i="1"/>
  <c r="F64" i="1"/>
  <c r="F29" i="1"/>
  <c r="E46" i="3"/>
  <c r="E51" i="3"/>
  <c r="D25" i="2"/>
  <c r="D30" i="2" s="1"/>
  <c r="C12" i="4"/>
  <c r="E10" i="4"/>
  <c r="E25" i="2"/>
  <c r="E30" i="2" s="1"/>
  <c r="D12" i="4"/>
  <c r="C15" i="2"/>
  <c r="B12" i="4" s="1"/>
  <c r="G25" i="2"/>
  <c r="F25" i="2"/>
  <c r="G29" i="2"/>
  <c r="C25" i="2" l="1"/>
  <c r="C30" i="2" s="1"/>
  <c r="D33" i="2"/>
  <c r="C11" i="4"/>
  <c r="G30" i="2"/>
  <c r="E33" i="2"/>
  <c r="D8" i="4"/>
  <c r="D13" i="4"/>
  <c r="D11" i="4"/>
  <c r="F30" i="2"/>
  <c r="C66" i="1"/>
  <c r="D66" i="1"/>
  <c r="B11" i="4" l="1"/>
  <c r="B66" i="1"/>
  <c r="B64" i="1"/>
  <c r="B70" i="1" s="1"/>
  <c r="C8" i="4"/>
  <c r="F33" i="2"/>
  <c r="E8" i="4"/>
  <c r="E7" i="4"/>
  <c r="E13" i="4"/>
  <c r="E11" i="4"/>
  <c r="G29" i="1"/>
  <c r="F10" i="4"/>
  <c r="E29" i="1"/>
  <c r="D10" i="4"/>
  <c r="G33" i="2"/>
  <c r="F11" i="4"/>
  <c r="F8" i="4"/>
  <c r="F13" i="4"/>
  <c r="C13" i="4"/>
  <c r="B13" i="4"/>
  <c r="B8" i="4"/>
  <c r="F7" i="4" l="1"/>
  <c r="D7" i="4"/>
  <c r="D38" i="1"/>
  <c r="D64" i="1" s="1"/>
  <c r="C10" i="4"/>
  <c r="D16" i="1"/>
  <c r="D29" i="1" l="1"/>
  <c r="C7" i="4" s="1"/>
  <c r="C29" i="1"/>
  <c r="B10" i="4"/>
  <c r="B18" i="3"/>
  <c r="B51" i="3" s="1"/>
  <c r="B7" i="4" l="1"/>
  <c r="C46" i="3"/>
  <c r="C38" i="1" l="1"/>
  <c r="C64" i="1" s="1"/>
  <c r="C70" i="1" s="1"/>
  <c r="B44" i="3" l="1"/>
  <c r="B46" i="3" s="1"/>
  <c r="F46" i="3" l="1"/>
  <c r="G46" i="3"/>
  <c r="D46" i="3" l="1"/>
</calcChain>
</file>

<file path=xl/sharedStrings.xml><?xml version="1.0" encoding="utf-8"?>
<sst xmlns="http://schemas.openxmlformats.org/spreadsheetml/2006/main" count="140" uniqueCount="117">
  <si>
    <t xml:space="preserve">Property,Plant  and  Equipment </t>
  </si>
  <si>
    <t>Share Capital</t>
  </si>
  <si>
    <t>Inventories</t>
  </si>
  <si>
    <t>Advances, Deposits &amp; Pre-Payments</t>
  </si>
  <si>
    <t>-</t>
  </si>
  <si>
    <t>Reatined Earnings</t>
  </si>
  <si>
    <t>Contribution to Workers' Profits Participation and Welfare Funds @ 5% of Net Profit</t>
  </si>
  <si>
    <t>Income Tax Paid</t>
  </si>
  <si>
    <t>Capital Work-in Progress</t>
  </si>
  <si>
    <t xml:space="preserve">Accounts Receivables </t>
  </si>
  <si>
    <t>Cash and Cash eqivalents</t>
  </si>
  <si>
    <t>Short Term Investments</t>
  </si>
  <si>
    <t>Current year tax</t>
  </si>
  <si>
    <t>Non-operating income</t>
  </si>
  <si>
    <t>Titas Gas Transmission and Distribution Company Ltd.</t>
  </si>
  <si>
    <t>Long-term bank deposits and Others</t>
  </si>
  <si>
    <t>Loan to employees</t>
  </si>
  <si>
    <t xml:space="preserve">Trade Receivables </t>
  </si>
  <si>
    <t>Other current assets</t>
  </si>
  <si>
    <t>Group current accounts</t>
  </si>
  <si>
    <t>Loans and other Borrowings</t>
  </si>
  <si>
    <t>Retirement benefit obligations</t>
  </si>
  <si>
    <t>Leave pay</t>
  </si>
  <si>
    <t>Customers’ security deposits</t>
  </si>
  <si>
    <t>Trade and other payable</t>
  </si>
  <si>
    <t>Workers’ Profit Participation Fund</t>
  </si>
  <si>
    <t>Current portion of long-term loans</t>
  </si>
  <si>
    <t>Loan to GTCL</t>
  </si>
  <si>
    <t>Accruals &amp; Provisions</t>
  </si>
  <si>
    <t>Share money deposits</t>
  </si>
  <si>
    <t>Capital Reserve</t>
  </si>
  <si>
    <t>Deposit for energy security fund</t>
  </si>
  <si>
    <t>Liability for energy Security fund</t>
  </si>
  <si>
    <t>Loan to BAPEX</t>
  </si>
  <si>
    <t>Deferred tax Liability (Accumulated)</t>
  </si>
  <si>
    <t>Administrative &amp; other expenses</t>
  </si>
  <si>
    <t>Finance costs</t>
  </si>
  <si>
    <t>Transmission &amp; Distribution expenses</t>
  </si>
  <si>
    <t>Receipts from gas sales</t>
  </si>
  <si>
    <t>Bank Interest received</t>
  </si>
  <si>
    <t>Other Income received</t>
  </si>
  <si>
    <t>Payment against gas purchase</t>
  </si>
  <si>
    <t>Payment for salary &amp; other cost</t>
  </si>
  <si>
    <t>Payment for WPPF</t>
  </si>
  <si>
    <t>Inter-Company account</t>
  </si>
  <si>
    <t>Interest paid</t>
  </si>
  <si>
    <t>Advance, Deposits &amp; Prepayments</t>
  </si>
  <si>
    <t>Other Creditors</t>
  </si>
  <si>
    <t xml:space="preserve">Fixed deposit </t>
  </si>
  <si>
    <t>Security received from customers</t>
  </si>
  <si>
    <t>Disposal of assets (B.Baria &amp; Ashuganj)</t>
  </si>
  <si>
    <t>Acquisition of fixed assets</t>
  </si>
  <si>
    <t>Acquisition of stores</t>
  </si>
  <si>
    <t>Employees’ loan</t>
  </si>
  <si>
    <t>Gratuity fund</t>
  </si>
  <si>
    <t>Pension fund</t>
  </si>
  <si>
    <t>Provident fund</t>
  </si>
  <si>
    <t>Share money received</t>
  </si>
  <si>
    <t>Loan received</t>
  </si>
  <si>
    <t>Payment of long-term loan</t>
  </si>
  <si>
    <t>Dividend paid</t>
  </si>
  <si>
    <t>Loan to Petrobangla</t>
  </si>
  <si>
    <t>Debt to Equity</t>
  </si>
  <si>
    <t>Current Ratio</t>
  </si>
  <si>
    <t>Operating Margin</t>
  </si>
  <si>
    <t>Investments</t>
  </si>
  <si>
    <t>Intercompany loan</t>
  </si>
  <si>
    <t>Reserve fund</t>
  </si>
  <si>
    <t>Revenue reserve</t>
  </si>
  <si>
    <t>Liabilities for expenses</t>
  </si>
  <si>
    <t>Deferred tax (income)/expense</t>
  </si>
  <si>
    <t>Loan repaid by GTCL</t>
  </si>
  <si>
    <t>Share money refunded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</si>
  <si>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</si>
  <si>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</si>
  <si>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</si>
  <si>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</si>
  <si>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</si>
  <si>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</si>
  <si>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</si>
  <si>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</si>
  <si>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</si>
  <si>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</si>
  <si>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daviation</t>
  </si>
  <si>
    <t>Net assets value per share</t>
  </si>
  <si>
    <t>Shares to calculate NAVPS</t>
  </si>
  <si>
    <t>Net Revenues</t>
  </si>
  <si>
    <t>Cost of goods sold</t>
  </si>
  <si>
    <t>Gross Profit</t>
  </si>
  <si>
    <t>Income Statement</t>
  </si>
  <si>
    <t>Operating Income/(Expenses)</t>
  </si>
  <si>
    <t>Other Operating Income</t>
  </si>
  <si>
    <t>Operating Profit</t>
  </si>
  <si>
    <t>Investment Income</t>
  </si>
  <si>
    <t>Gain(Realised) on Disposal/Transfer of B.Baria &amp; Ashuganj area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</si>
  <si>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</si>
  <si>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</si>
  <si>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</si>
  <si>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</si>
  <si>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</si>
  <si>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</si>
  <si>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</si>
  <si>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</si>
  <si>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</si>
  <si>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</si>
  <si>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</si>
  <si>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</si>
  <si>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</si>
  <si>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</si>
  <si>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</si>
  <si>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</si>
  <si>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</si>
  <si>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</si>
  <si>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</si>
  <si>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</si>
  <si>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</si>
  <si>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Unrealised foreign exchnage 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</si>
</sst>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15" fontId="2" fillId="0" borderId="0" xfId="0" applyNumberFormat="1" applyFont="1"/>
    <xf numFmtId="0" fontId="3" fillId="0" borderId="0" xfId="0" applyFont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 applyBorder="1"/>
    <xf numFmtId="0" fontId="2" fillId="0" borderId="0" xfId="0" applyFont="1" applyFill="1"/>
    <xf numFmtId="10" fontId="0" fillId="0" borderId="0" xfId="1" applyNumberFormat="1" applyFont="1"/>
    <xf numFmtId="0" fontId="0" fillId="0" borderId="0" xfId="0" applyAlignment="1">
      <alignment vertical="top"/>
    </xf>
    <xf numFmtId="0" fontId="6" fillId="0" borderId="0" xfId="0" applyFont="1"/>
    <xf numFmtId="0" fontId="0" fillId="0" borderId="0" xfId="0" applyFont="1" applyAlignment="1">
      <alignment wrapText="1"/>
    </xf>
    <xf numFmtId="15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1" fillId="0" borderId="0" xfId="0" applyFont="1" applyBorder="1"/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/>
    <xf numFmtId="2" fontId="0" fillId="0" borderId="0" xfId="0" applyNumberFormat="1"/>
    <xf numFmtId="41" fontId="0" fillId="0" borderId="0" xfId="0" applyNumberFormat="1"/>
    <xf numFmtId="41" fontId="0" fillId="0" borderId="0" xfId="0" applyNumberFormat="1" applyFill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right" vertical="center"/>
    </xf>
    <xf numFmtId="41" fontId="0" fillId="0" borderId="0" xfId="0" applyNumberFormat="1" applyAlignment="1">
      <alignment horizontal="right"/>
    </xf>
    <xf numFmtId="41" fontId="0" fillId="0" borderId="0" xfId="0" applyNumberFormat="1" applyFont="1"/>
    <xf numFmtId="41" fontId="0" fillId="0" borderId="0" xfId="0" applyNumberFormat="1" applyFont="1" applyAlignment="1">
      <alignment horizontal="right"/>
    </xf>
    <xf numFmtId="41" fontId="0" fillId="0" borderId="0" xfId="0" applyNumberFormat="1" applyAlignment="1">
      <alignment horizontal="center"/>
    </xf>
    <xf numFmtId="41" fontId="1" fillId="0" borderId="1" xfId="0" applyNumberFormat="1" applyFont="1" applyBorder="1" applyAlignment="1">
      <alignment horizontal="right"/>
    </xf>
    <xf numFmtId="41" fontId="0" fillId="0" borderId="0" xfId="0" applyNumberFormat="1" applyFill="1" applyAlignment="1">
      <alignment horizontal="right"/>
    </xf>
    <xf numFmtId="41" fontId="0" fillId="0" borderId="0" xfId="0" applyNumberFormat="1" applyFont="1" applyFill="1" applyAlignment="1">
      <alignment horizontal="right"/>
    </xf>
    <xf numFmtId="41" fontId="1" fillId="0" borderId="0" xfId="0" applyNumberFormat="1" applyFont="1" applyAlignment="1">
      <alignment horizontal="right" vertical="center"/>
    </xf>
    <xf numFmtId="41" fontId="1" fillId="0" borderId="1" xfId="0" applyNumberFormat="1" applyFont="1" applyBorder="1" applyAlignment="1">
      <alignment horizontal="right" vertical="center"/>
    </xf>
    <xf numFmtId="43" fontId="0" fillId="0" borderId="0" xfId="0" applyNumberFormat="1" applyAlignment="1">
      <alignment horizontal="center" vertical="center"/>
    </xf>
    <xf numFmtId="43" fontId="0" fillId="0" borderId="0" xfId="0" applyNumberFormat="1"/>
    <xf numFmtId="2" fontId="0" fillId="0" borderId="0" xfId="0" applyNumberFormat="1" applyFill="1"/>
    <xf numFmtId="41" fontId="2" fillId="0" borderId="0" xfId="0" applyNumberFormat="1" applyFont="1" applyFill="1" applyBorder="1"/>
    <xf numFmtId="41" fontId="0" fillId="0" borderId="0" xfId="0" applyNumberFormat="1" applyBorder="1"/>
    <xf numFmtId="41" fontId="0" fillId="0" borderId="0" xfId="0" applyNumberFormat="1" applyFill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1" fillId="0" borderId="0" xfId="0" applyNumberFormat="1" applyFont="1" applyFill="1" applyBorder="1" applyAlignment="1">
      <alignment horizontal="right"/>
    </xf>
    <xf numFmtId="41" fontId="0" fillId="0" borderId="0" xfId="0" applyNumberFormat="1" applyFont="1" applyFill="1" applyBorder="1" applyAlignment="1">
      <alignment horizontal="right"/>
    </xf>
    <xf numFmtId="41" fontId="0" fillId="0" borderId="0" xfId="0" applyNumberFormat="1" applyFont="1" applyFill="1" applyBorder="1" applyAlignment="1">
      <alignment horizontal="center"/>
    </xf>
    <xf numFmtId="41" fontId="0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41" fontId="1" fillId="0" borderId="0" xfId="0" applyNumberFormat="1" applyFont="1" applyBorder="1" applyAlignment="1">
      <alignment horizontal="right"/>
    </xf>
    <xf numFmtId="41" fontId="1" fillId="0" borderId="0" xfId="0" applyNumberFormat="1" applyFont="1" applyBorder="1"/>
    <xf numFmtId="43" fontId="1" fillId="0" borderId="0" xfId="0" applyNumberFormat="1" applyFont="1" applyFill="1" applyBorder="1" applyAlignment="1">
      <alignment horizontal="right"/>
    </xf>
    <xf numFmtId="43" fontId="0" fillId="0" borderId="0" xfId="0" applyNumberFormat="1" applyBorder="1" applyAlignment="1">
      <alignment horizontal="right"/>
    </xf>
    <xf numFmtId="43" fontId="0" fillId="0" borderId="0" xfId="0" applyNumberFormat="1" applyBorder="1"/>
    <xf numFmtId="41" fontId="0" fillId="0" borderId="0" xfId="0" applyNumberFormat="1" applyFill="1" applyAlignment="1">
      <alignment horizontal="center"/>
    </xf>
    <xf numFmtId="41" fontId="1" fillId="0" borderId="1" xfId="0" applyNumberFormat="1" applyFont="1" applyBorder="1"/>
    <xf numFmtId="41" fontId="1" fillId="0" borderId="1" xfId="0" applyNumberFormat="1" applyFont="1" applyFill="1" applyBorder="1"/>
    <xf numFmtId="41" fontId="1" fillId="0" borderId="1" xfId="0" applyNumberFormat="1" applyFont="1" applyFill="1" applyBorder="1" applyAlignment="1">
      <alignment horizontal="right"/>
    </xf>
    <xf numFmtId="41" fontId="6" fillId="0" borderId="0" xfId="0" applyNumberFormat="1" applyFont="1"/>
    <xf numFmtId="41" fontId="1" fillId="0" borderId="4" xfId="0" applyNumberFormat="1" applyFont="1" applyBorder="1"/>
    <xf numFmtId="41" fontId="1" fillId="0" borderId="2" xfId="0" applyNumberFormat="1" applyFont="1" applyFill="1" applyBorder="1"/>
    <xf numFmtId="43" fontId="1" fillId="0" borderId="0" xfId="0" applyNumberFormat="1" applyFont="1" applyFill="1"/>
    <xf numFmtId="41" fontId="0" fillId="0" borderId="0" xfId="0" applyNumberFormat="1" applyFill="1" applyBorder="1"/>
    <xf numFmtId="0" fontId="1" fillId="0" borderId="5" xfId="0" applyFont="1" applyBorder="1" applyAlignment="1">
      <alignment horizontal="left"/>
    </xf>
    <xf numFmtId="0" fontId="7" fillId="0" borderId="0" xfId="0" applyFont="1"/>
    <xf numFmtId="0" fontId="2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Fill="1"/>
    <xf numFmtId="41" fontId="1" fillId="0" borderId="0" xfId="0" applyNumberFormat="1" applyFont="1" applyAlignment="1">
      <alignment horizontal="right"/>
    </xf>
    <xf numFmtId="0" fontId="1" fillId="0" borderId="5" xfId="0" applyFont="1" applyBorder="1"/>
    <xf numFmtId="0" fontId="1" fillId="0" borderId="1" xfId="0" applyFont="1" applyBorder="1"/>
    <xf numFmtId="0" fontId="0" fillId="0" borderId="0" xfId="0" applyFont="1" applyAlignment="1"/>
    <xf numFmtId="0" fontId="5" fillId="0" borderId="0" xfId="0" applyFont="1" applyBorder="1"/>
    <xf numFmtId="0" fontId="6" fillId="0" borderId="0" xfId="0" applyFont="1" applyBorder="1"/>
    <xf numFmtId="41" fontId="2" fillId="0" borderId="0" xfId="0" applyNumberFormat="1" applyFont="1" applyFill="1"/>
    <xf numFmtId="0" fontId="0" fillId="0" borderId="1" xfId="0" applyFont="1" applyBorder="1"/>
    <xf numFmtId="41" fontId="0" fillId="0" borderId="3" xfId="0" applyNumberFormat="1" applyFont="1" applyBorder="1"/>
    <xf numFmtId="41" fontId="0" fillId="0" borderId="3" xfId="0" applyNumberFormat="1" applyFont="1" applyFill="1" applyBorder="1"/>
    <xf numFmtId="0" fontId="0" fillId="0" borderId="5" xfId="0" applyFont="1" applyBorder="1"/>
    <xf numFmtId="41" fontId="0" fillId="0" borderId="6" xfId="0" applyNumberFormat="1" applyFont="1" applyBorder="1"/>
    <xf numFmtId="41" fontId="0" fillId="0" borderId="6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0"/>
  <sheetViews>
    <sheetView workbookViewId="0">
      <pane xSplit="1" ySplit="4" topLeftCell="B53" activePane="bottomRight" state="frozen"/>
      <selection pane="topRight" activeCell="B1" sqref="B1"/>
      <selection pane="bottomLeft" activeCell="A6" sqref="A6"/>
      <selection pane="bottomRight" activeCell="J61" sqref="J61:J62"/>
    </sheetView>
  </sheetViews>
  <sheetFormatPr defaultRowHeight="15" x14ac:dyDescent="0.25"/>
  <cols>
    <col min="1" max="1" width="43" customWidth="1"/>
    <col min="2" max="4" width="15.28515625" bestFit="1" customWidth="1"/>
    <col min="5" max="5" width="15.28515625" style="8" bestFit="1" customWidth="1"/>
    <col min="6" max="6" width="16.28515625" style="8" bestFit="1" customWidth="1"/>
    <col min="7" max="7" width="16.7109375" customWidth="1"/>
    <col min="8" max="9" width="16.28515625" bestFit="1" customWidth="1"/>
    <col min="10" max="10" width="12" bestFit="1" customWidth="1"/>
  </cols>
  <sheetData>
    <row r="1" spans="1:10" ht="15.75" x14ac:dyDescent="0.25">
      <c r="A1" s="2" t="s">
        <v>14</v>
      </c>
    </row>
    <row r="2" spans="1:10" ht="15.75" x14ac:dyDescent="0.25">
      <c r="A2" s="2" t="s">
        <v>73</v>
      </c>
    </row>
    <row r="3" spans="1:10" ht="15.75" x14ac:dyDescent="0.25">
      <c r="A3" s="2" t="s">
        <v>74</v>
      </c>
    </row>
    <row r="4" spans="1:10" ht="15.75" x14ac:dyDescent="0.25">
      <c r="B4" s="2">
        <v>2012</v>
      </c>
      <c r="C4" s="11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10" x14ac:dyDescent="0.25">
      <c r="A5" s="70" t="s">
        <v>75</v>
      </c>
      <c r="B5" s="28"/>
      <c r="C5" s="28"/>
      <c r="D5" s="28"/>
      <c r="E5" s="29"/>
      <c r="F5" s="29"/>
      <c r="G5" s="28"/>
      <c r="H5" s="28"/>
      <c r="I5" s="28"/>
      <c r="J5" s="28"/>
    </row>
    <row r="6" spans="1:10" x14ac:dyDescent="0.25">
      <c r="A6" s="71" t="s">
        <v>76</v>
      </c>
      <c r="B6" s="30"/>
      <c r="C6" s="30"/>
      <c r="D6" s="30"/>
      <c r="E6" s="31"/>
      <c r="F6" s="31"/>
      <c r="G6" s="31"/>
      <c r="H6" s="28"/>
      <c r="I6" s="28"/>
      <c r="J6" s="28"/>
    </row>
    <row r="7" spans="1:10" x14ac:dyDescent="0.25">
      <c r="A7" t="s">
        <v>0</v>
      </c>
      <c r="B7" s="28">
        <v>10895991726</v>
      </c>
      <c r="C7" s="28">
        <v>10911843713</v>
      </c>
      <c r="D7" s="28">
        <v>10418306765</v>
      </c>
      <c r="E7" s="32">
        <v>10065143729</v>
      </c>
      <c r="F7" s="32">
        <v>9401205680</v>
      </c>
      <c r="G7" s="32">
        <v>9160687499</v>
      </c>
      <c r="H7" s="28">
        <v>8803976476</v>
      </c>
      <c r="I7" s="28">
        <v>10866209467</v>
      </c>
      <c r="J7" s="28"/>
    </row>
    <row r="8" spans="1:10" x14ac:dyDescent="0.25">
      <c r="A8" t="s">
        <v>8</v>
      </c>
      <c r="B8" s="28">
        <v>804921110</v>
      </c>
      <c r="C8" s="28">
        <v>133746418</v>
      </c>
      <c r="D8" s="28">
        <v>153449432</v>
      </c>
      <c r="E8" s="32">
        <v>334440895</v>
      </c>
      <c r="F8" s="32">
        <v>1957653449</v>
      </c>
      <c r="G8" s="32">
        <v>2774793686</v>
      </c>
      <c r="H8" s="28">
        <v>4924784532</v>
      </c>
      <c r="I8" s="28">
        <v>3788102600</v>
      </c>
      <c r="J8" s="28"/>
    </row>
    <row r="9" spans="1:10" x14ac:dyDescent="0.25">
      <c r="A9" t="s">
        <v>15</v>
      </c>
      <c r="B9" s="28">
        <v>29365523799</v>
      </c>
      <c r="C9" s="28">
        <v>30021009586</v>
      </c>
      <c r="D9" s="28">
        <v>36566203900</v>
      </c>
      <c r="E9" s="32">
        <v>43011367050</v>
      </c>
      <c r="F9" s="32">
        <v>48065416400</v>
      </c>
      <c r="G9" s="32">
        <v>46568154158</v>
      </c>
      <c r="H9" s="28"/>
      <c r="I9" s="28"/>
      <c r="J9" s="28"/>
    </row>
    <row r="10" spans="1:10" x14ac:dyDescent="0.25">
      <c r="A10" t="s">
        <v>65</v>
      </c>
      <c r="B10" s="28"/>
      <c r="C10" s="28"/>
      <c r="D10" s="28"/>
      <c r="E10" s="32"/>
      <c r="F10" s="32"/>
      <c r="G10" s="32"/>
      <c r="H10" s="28">
        <v>48252567253</v>
      </c>
      <c r="I10" s="28">
        <v>44247877875</v>
      </c>
      <c r="J10" s="28"/>
    </row>
    <row r="11" spans="1:10" x14ac:dyDescent="0.25">
      <c r="A11" t="s">
        <v>66</v>
      </c>
      <c r="B11" s="28"/>
      <c r="C11" s="28"/>
      <c r="D11" s="28"/>
      <c r="E11" s="32"/>
      <c r="F11" s="32"/>
      <c r="G11" s="32"/>
      <c r="H11" s="28">
        <v>8017423500</v>
      </c>
      <c r="I11" s="28">
        <v>9777832000</v>
      </c>
      <c r="J11" s="28"/>
    </row>
    <row r="12" spans="1:10" x14ac:dyDescent="0.25">
      <c r="A12" t="s">
        <v>27</v>
      </c>
      <c r="B12" s="28"/>
      <c r="C12" s="28">
        <v>2772900000</v>
      </c>
      <c r="D12" s="28">
        <v>3780000000</v>
      </c>
      <c r="E12" s="32">
        <v>3513915000</v>
      </c>
      <c r="F12" s="32">
        <v>3513915000</v>
      </c>
      <c r="G12" s="32">
        <v>3513915000</v>
      </c>
      <c r="H12" s="28"/>
      <c r="I12" s="28"/>
      <c r="J12" s="28"/>
    </row>
    <row r="13" spans="1:10" x14ac:dyDescent="0.25">
      <c r="A13" t="s">
        <v>33</v>
      </c>
      <c r="B13" s="28"/>
      <c r="C13" s="28"/>
      <c r="D13" s="28"/>
      <c r="E13" s="32"/>
      <c r="F13" s="32"/>
      <c r="G13" s="32">
        <v>1300000000</v>
      </c>
      <c r="H13" s="28"/>
      <c r="I13" s="28"/>
      <c r="J13" s="28"/>
    </row>
    <row r="14" spans="1:10" x14ac:dyDescent="0.25">
      <c r="A14" t="s">
        <v>16</v>
      </c>
      <c r="B14" s="28">
        <v>1157574988</v>
      </c>
      <c r="C14" s="28">
        <v>1315018659</v>
      </c>
      <c r="D14" s="28">
        <v>1691921568</v>
      </c>
      <c r="E14" s="32">
        <v>1992519045</v>
      </c>
      <c r="F14" s="32">
        <v>2089799662</v>
      </c>
      <c r="G14" s="32">
        <v>1903383880</v>
      </c>
      <c r="H14" s="28">
        <v>2706574681</v>
      </c>
      <c r="I14" s="28">
        <v>2653890312</v>
      </c>
      <c r="J14" s="28"/>
    </row>
    <row r="15" spans="1:10" x14ac:dyDescent="0.25">
      <c r="B15" s="28"/>
      <c r="C15" s="28"/>
      <c r="D15" s="28"/>
      <c r="E15" s="29"/>
      <c r="F15" s="32"/>
      <c r="G15" s="28"/>
      <c r="H15" s="28"/>
      <c r="I15" s="28"/>
      <c r="J15" s="28"/>
    </row>
    <row r="16" spans="1:10" s="1" customFormat="1" x14ac:dyDescent="0.25">
      <c r="B16" s="30">
        <f>SUM(B7:B15)</f>
        <v>42224011623</v>
      </c>
      <c r="C16" s="30">
        <f t="shared" ref="C16:I16" si="0">SUM(C7:C15)</f>
        <v>45154518376</v>
      </c>
      <c r="D16" s="30">
        <f t="shared" si="0"/>
        <v>52609881665</v>
      </c>
      <c r="E16" s="30">
        <f t="shared" si="0"/>
        <v>58917385719</v>
      </c>
      <c r="F16" s="30">
        <f t="shared" si="0"/>
        <v>65027990191</v>
      </c>
      <c r="G16" s="30">
        <f t="shared" si="0"/>
        <v>65220934223</v>
      </c>
      <c r="H16" s="30">
        <f t="shared" si="0"/>
        <v>72705326442</v>
      </c>
      <c r="I16" s="30">
        <f t="shared" si="0"/>
        <v>71333912254</v>
      </c>
      <c r="J16" s="30"/>
    </row>
    <row r="17" spans="1:10" s="1" customFormat="1" x14ac:dyDescent="0.25">
      <c r="B17" s="30"/>
      <c r="C17" s="30"/>
      <c r="D17" s="30"/>
      <c r="E17" s="30"/>
      <c r="F17" s="30"/>
      <c r="G17" s="30"/>
      <c r="H17" s="30"/>
      <c r="I17" s="30"/>
      <c r="J17" s="30"/>
    </row>
    <row r="18" spans="1:10" x14ac:dyDescent="0.25">
      <c r="A18" s="71" t="s">
        <v>77</v>
      </c>
      <c r="B18" s="33"/>
      <c r="C18" s="33"/>
      <c r="D18" s="33"/>
      <c r="E18" s="33"/>
      <c r="F18" s="33"/>
      <c r="G18" s="33"/>
      <c r="H18" s="28"/>
      <c r="I18" s="28"/>
      <c r="J18" s="28"/>
    </row>
    <row r="19" spans="1:10" x14ac:dyDescent="0.25">
      <c r="A19" s="3" t="s">
        <v>11</v>
      </c>
      <c r="B19" s="33" t="s">
        <v>4</v>
      </c>
      <c r="C19" s="33" t="s">
        <v>4</v>
      </c>
      <c r="D19" s="28"/>
      <c r="E19" s="34"/>
      <c r="F19" s="33"/>
      <c r="G19" s="33"/>
      <c r="H19" s="28"/>
      <c r="I19" s="28"/>
      <c r="J19" s="28"/>
    </row>
    <row r="20" spans="1:10" x14ac:dyDescent="0.25">
      <c r="A20" s="3" t="s">
        <v>2</v>
      </c>
      <c r="B20" s="35">
        <v>1725930924</v>
      </c>
      <c r="C20" s="36">
        <v>1887403161</v>
      </c>
      <c r="D20" s="33">
        <v>1439186179</v>
      </c>
      <c r="E20" s="32">
        <v>1973294049</v>
      </c>
      <c r="F20" s="32">
        <v>1679308466</v>
      </c>
      <c r="G20" s="32">
        <v>1364018357</v>
      </c>
      <c r="H20" s="28">
        <v>1605220782</v>
      </c>
      <c r="I20" s="28">
        <v>1997214469</v>
      </c>
      <c r="J20" s="28"/>
    </row>
    <row r="21" spans="1:10" x14ac:dyDescent="0.25">
      <c r="A21" t="s">
        <v>9</v>
      </c>
      <c r="B21" s="37">
        <v>281820964</v>
      </c>
      <c r="C21" s="38" t="s">
        <v>4</v>
      </c>
      <c r="D21" s="36"/>
      <c r="E21" s="29"/>
      <c r="F21" s="29"/>
      <c r="G21" s="32"/>
      <c r="H21" s="28"/>
      <c r="I21" s="28"/>
      <c r="J21" s="28"/>
    </row>
    <row r="22" spans="1:10" x14ac:dyDescent="0.25">
      <c r="A22" t="s">
        <v>17</v>
      </c>
      <c r="B22" s="37">
        <v>14560283010</v>
      </c>
      <c r="C22" s="36">
        <v>21771490744</v>
      </c>
      <c r="D22" s="36">
        <v>23199379610</v>
      </c>
      <c r="E22" s="32">
        <v>25488258487</v>
      </c>
      <c r="F22" s="29">
        <v>32231980264</v>
      </c>
      <c r="G22" s="32">
        <v>38833475687</v>
      </c>
      <c r="H22" s="28">
        <v>36395306588</v>
      </c>
      <c r="I22" s="28">
        <v>41717329898</v>
      </c>
      <c r="J22" s="28"/>
    </row>
    <row r="23" spans="1:10" x14ac:dyDescent="0.25">
      <c r="A23" t="s">
        <v>18</v>
      </c>
      <c r="B23" s="37">
        <v>2043179799</v>
      </c>
      <c r="C23" s="36">
        <v>2258786080</v>
      </c>
      <c r="D23" s="36">
        <v>2347515363</v>
      </c>
      <c r="E23" s="32">
        <v>2519760499</v>
      </c>
      <c r="F23" s="29">
        <v>2275304062</v>
      </c>
      <c r="G23" s="32">
        <v>1852159268</v>
      </c>
      <c r="H23" s="28">
        <v>1543745174</v>
      </c>
      <c r="I23" s="28">
        <v>1714218493</v>
      </c>
      <c r="J23" s="28"/>
    </row>
    <row r="24" spans="1:10" x14ac:dyDescent="0.25">
      <c r="A24" t="s">
        <v>19</v>
      </c>
      <c r="B24" s="35">
        <v>2471097498</v>
      </c>
      <c r="C24" s="28">
        <v>3228171321</v>
      </c>
      <c r="D24" s="28">
        <v>1389715879</v>
      </c>
      <c r="E24" s="29">
        <v>930505674</v>
      </c>
      <c r="F24" s="29">
        <v>831043029</v>
      </c>
      <c r="G24" s="29">
        <v>551667629</v>
      </c>
      <c r="H24" s="28">
        <v>100436190</v>
      </c>
      <c r="I24" s="28">
        <v>222622295</v>
      </c>
      <c r="J24" s="28"/>
    </row>
    <row r="25" spans="1:10" x14ac:dyDescent="0.25">
      <c r="A25" t="s">
        <v>10</v>
      </c>
      <c r="B25" s="35">
        <v>6521121770</v>
      </c>
      <c r="C25" s="28">
        <v>5715123782</v>
      </c>
      <c r="D25" s="28">
        <v>9005196111</v>
      </c>
      <c r="E25" s="29">
        <v>8062046529</v>
      </c>
      <c r="F25" s="29">
        <v>10961279931</v>
      </c>
      <c r="G25" s="29">
        <v>12788679606</v>
      </c>
      <c r="H25" s="28">
        <v>6932185200</v>
      </c>
      <c r="I25" s="28">
        <v>12907783528</v>
      </c>
      <c r="J25" s="28"/>
    </row>
    <row r="26" spans="1:10" x14ac:dyDescent="0.25">
      <c r="A26" t="s">
        <v>3</v>
      </c>
      <c r="B26" s="35"/>
      <c r="C26" s="36">
        <v>356018001</v>
      </c>
      <c r="D26" s="28">
        <v>398970442</v>
      </c>
      <c r="E26" s="32">
        <v>445369212</v>
      </c>
      <c r="F26" s="29">
        <v>203067003</v>
      </c>
      <c r="G26" s="29">
        <v>340649327</v>
      </c>
      <c r="H26" s="28">
        <v>30793551622</v>
      </c>
      <c r="I26" s="28">
        <v>34530177334</v>
      </c>
      <c r="J26" s="28"/>
    </row>
    <row r="27" spans="1:10" x14ac:dyDescent="0.25">
      <c r="A27" t="s">
        <v>31</v>
      </c>
      <c r="B27" s="35"/>
      <c r="C27" s="36"/>
      <c r="D27" s="28"/>
      <c r="E27" s="32"/>
      <c r="F27" s="29">
        <v>11062228200</v>
      </c>
      <c r="G27" s="29"/>
      <c r="H27" s="28"/>
      <c r="I27" s="28"/>
      <c r="J27" s="28"/>
    </row>
    <row r="28" spans="1:10" x14ac:dyDescent="0.25">
      <c r="B28" s="75">
        <f>SUM(B20:B27)</f>
        <v>27603433965</v>
      </c>
      <c r="C28" s="75">
        <f t="shared" ref="C28:H28" si="1">SUM(C20:C27)</f>
        <v>35216993089</v>
      </c>
      <c r="D28" s="75">
        <f t="shared" si="1"/>
        <v>37779963584</v>
      </c>
      <c r="E28" s="75">
        <f t="shared" si="1"/>
        <v>39419234450</v>
      </c>
      <c r="F28" s="75">
        <f t="shared" si="1"/>
        <v>59244210955</v>
      </c>
      <c r="G28" s="75">
        <f t="shared" si="1"/>
        <v>55730649874</v>
      </c>
      <c r="H28" s="75">
        <f t="shared" si="1"/>
        <v>77370445556</v>
      </c>
      <c r="I28" s="75">
        <f t="shared" ref="I28" si="2">SUM(I20:I27)</f>
        <v>93089346017</v>
      </c>
      <c r="J28" s="28"/>
    </row>
    <row r="29" spans="1:10" x14ac:dyDescent="0.25">
      <c r="A29" s="1"/>
      <c r="B29" s="39">
        <f>B16+B28</f>
        <v>69827445588</v>
      </c>
      <c r="C29" s="39">
        <f t="shared" ref="C29:F29" si="3">C16+C28</f>
        <v>80371511465</v>
      </c>
      <c r="D29" s="39">
        <f t="shared" si="3"/>
        <v>90389845249</v>
      </c>
      <c r="E29" s="39">
        <f>E16+E28-1</f>
        <v>98336620168</v>
      </c>
      <c r="F29" s="39">
        <f t="shared" si="3"/>
        <v>124272201146</v>
      </c>
      <c r="G29" s="39">
        <f>G16+G28-2</f>
        <v>120951584095</v>
      </c>
      <c r="H29" s="39">
        <f>H16+H28</f>
        <v>150075771998</v>
      </c>
      <c r="I29" s="39">
        <f>I16+I28</f>
        <v>164423258271</v>
      </c>
      <c r="J29" s="28"/>
    </row>
    <row r="30" spans="1:10" x14ac:dyDescent="0.25">
      <c r="B30" s="28"/>
      <c r="C30" s="28"/>
      <c r="D30" s="28"/>
      <c r="E30" s="29"/>
      <c r="F30" s="29"/>
      <c r="G30" s="29"/>
      <c r="H30" s="28"/>
      <c r="I30" s="28"/>
      <c r="J30" s="28"/>
    </row>
    <row r="31" spans="1:10" ht="15.75" x14ac:dyDescent="0.25">
      <c r="A31" s="72" t="s">
        <v>78</v>
      </c>
      <c r="B31" s="28"/>
      <c r="C31" s="28"/>
      <c r="D31" s="28"/>
      <c r="E31" s="29"/>
      <c r="F31" s="29"/>
      <c r="G31" s="29"/>
      <c r="H31" s="28"/>
      <c r="I31" s="28"/>
      <c r="J31" s="28"/>
    </row>
    <row r="32" spans="1:10" ht="15.75" x14ac:dyDescent="0.25">
      <c r="A32" s="73" t="s">
        <v>79</v>
      </c>
      <c r="B32" s="28"/>
      <c r="C32" s="28"/>
      <c r="D32" s="28"/>
      <c r="E32" s="29"/>
      <c r="F32" s="29"/>
      <c r="G32" s="28"/>
      <c r="H32" s="28"/>
      <c r="I32" s="28"/>
      <c r="J32" s="28"/>
    </row>
    <row r="33" spans="1:10" x14ac:dyDescent="0.25">
      <c r="A33" s="71" t="s">
        <v>80</v>
      </c>
      <c r="B33" s="28"/>
      <c r="C33" s="28"/>
      <c r="D33" s="29"/>
      <c r="E33" s="29"/>
      <c r="F33" s="29"/>
      <c r="G33" s="28"/>
      <c r="H33" s="28"/>
      <c r="I33" s="28"/>
      <c r="J33" s="28"/>
    </row>
    <row r="34" spans="1:10" x14ac:dyDescent="0.25">
      <c r="A34" s="3" t="s">
        <v>20</v>
      </c>
      <c r="B34" s="28">
        <v>1888510414</v>
      </c>
      <c r="C34" s="28">
        <v>1339682234</v>
      </c>
      <c r="D34" s="28">
        <v>1162807628</v>
      </c>
      <c r="E34" s="29">
        <v>1060857509</v>
      </c>
      <c r="F34" s="29">
        <v>956187223</v>
      </c>
      <c r="G34" s="29">
        <v>1225168168</v>
      </c>
      <c r="H34" s="28">
        <v>1773573946</v>
      </c>
      <c r="I34" s="28">
        <v>2580059187</v>
      </c>
      <c r="J34" s="28"/>
    </row>
    <row r="35" spans="1:10" x14ac:dyDescent="0.25">
      <c r="A35" s="3" t="s">
        <v>21</v>
      </c>
      <c r="B35" s="28">
        <v>986579644</v>
      </c>
      <c r="C35" s="28">
        <v>1311674122</v>
      </c>
      <c r="D35" s="28">
        <v>1662240965</v>
      </c>
      <c r="E35" s="29">
        <v>1784902868</v>
      </c>
      <c r="F35" s="29">
        <v>1652567127</v>
      </c>
      <c r="G35" s="35">
        <v>1272300153</v>
      </c>
      <c r="H35" s="28">
        <v>1145664340</v>
      </c>
      <c r="I35" s="28">
        <v>1548068920</v>
      </c>
      <c r="J35" s="28"/>
    </row>
    <row r="36" spans="1:10" x14ac:dyDescent="0.25">
      <c r="A36" s="3" t="s">
        <v>22</v>
      </c>
      <c r="B36" s="28">
        <v>191592887</v>
      </c>
      <c r="C36" s="28">
        <v>218848577</v>
      </c>
      <c r="D36" s="28">
        <v>231411538</v>
      </c>
      <c r="E36" s="29">
        <v>243606018</v>
      </c>
      <c r="F36" s="29">
        <v>216439400</v>
      </c>
      <c r="G36" s="29">
        <v>213052961</v>
      </c>
      <c r="H36" s="28">
        <v>205128946</v>
      </c>
      <c r="I36" s="28">
        <v>190744911</v>
      </c>
      <c r="J36" s="28"/>
    </row>
    <row r="37" spans="1:10" x14ac:dyDescent="0.25">
      <c r="A37" s="3" t="s">
        <v>23</v>
      </c>
      <c r="B37" s="28">
        <v>7159758543</v>
      </c>
      <c r="C37" s="28">
        <v>7660663770</v>
      </c>
      <c r="D37" s="29">
        <v>8792969907</v>
      </c>
      <c r="E37" s="29">
        <v>9303947959</v>
      </c>
      <c r="F37" s="29">
        <v>10604933503</v>
      </c>
      <c r="G37" s="29">
        <v>11574563294</v>
      </c>
      <c r="H37" s="28">
        <v>15197892280</v>
      </c>
      <c r="I37" s="28">
        <v>18423868986</v>
      </c>
      <c r="J37" s="28"/>
    </row>
    <row r="38" spans="1:10" s="9" customFormat="1" x14ac:dyDescent="0.25">
      <c r="B38" s="31">
        <f>SUM(B34:B37)</f>
        <v>10226441488</v>
      </c>
      <c r="C38" s="31">
        <f t="shared" ref="C38:I38" si="4">SUM(C34:C37)</f>
        <v>10530868703</v>
      </c>
      <c r="D38" s="31">
        <f t="shared" si="4"/>
        <v>11849430038</v>
      </c>
      <c r="E38" s="31">
        <f t="shared" si="4"/>
        <v>12393314354</v>
      </c>
      <c r="F38" s="31">
        <f t="shared" si="4"/>
        <v>13430127253</v>
      </c>
      <c r="G38" s="31">
        <f t="shared" si="4"/>
        <v>14285084576</v>
      </c>
      <c r="H38" s="31">
        <f t="shared" si="4"/>
        <v>18322259512</v>
      </c>
      <c r="I38" s="31">
        <f t="shared" si="4"/>
        <v>22742742004</v>
      </c>
      <c r="J38" s="31"/>
    </row>
    <row r="39" spans="1:10" s="9" customFormat="1" x14ac:dyDescent="0.25">
      <c r="B39" s="31"/>
      <c r="C39" s="31"/>
      <c r="D39" s="31"/>
      <c r="E39" s="31"/>
      <c r="F39" s="31"/>
      <c r="G39" s="31"/>
      <c r="H39" s="31"/>
      <c r="I39" s="31"/>
      <c r="J39" s="31"/>
    </row>
    <row r="40" spans="1:10" s="9" customFormat="1" x14ac:dyDescent="0.25">
      <c r="A40" s="74" t="s">
        <v>34</v>
      </c>
      <c r="B40" s="31"/>
      <c r="C40" s="31"/>
      <c r="D40" s="31"/>
      <c r="E40" s="31"/>
      <c r="F40" s="31"/>
      <c r="G40" s="31">
        <v>1311127239</v>
      </c>
      <c r="H40" s="31">
        <v>1143395403</v>
      </c>
      <c r="I40" s="31">
        <v>1172854085</v>
      </c>
      <c r="J40" s="31"/>
    </row>
    <row r="41" spans="1:10" s="9" customFormat="1" x14ac:dyDescent="0.25">
      <c r="B41" s="31"/>
      <c r="C41" s="31"/>
      <c r="D41" s="31"/>
      <c r="E41" s="31"/>
      <c r="F41" s="31"/>
      <c r="G41" s="31"/>
      <c r="H41" s="31"/>
      <c r="I41" s="31"/>
      <c r="J41" s="31"/>
    </row>
    <row r="42" spans="1:10" x14ac:dyDescent="0.25">
      <c r="A42" s="71" t="s">
        <v>81</v>
      </c>
      <c r="B42" s="28"/>
      <c r="C42" s="28"/>
      <c r="D42" s="28"/>
      <c r="E42" s="29"/>
      <c r="F42" s="29"/>
      <c r="G42" s="28"/>
      <c r="H42" s="28"/>
      <c r="I42" s="28"/>
      <c r="J42" s="28"/>
    </row>
    <row r="43" spans="1:10" x14ac:dyDescent="0.25">
      <c r="A43" t="s">
        <v>24</v>
      </c>
      <c r="B43" s="36">
        <v>14740202448</v>
      </c>
      <c r="C43" s="36">
        <v>13983587910</v>
      </c>
      <c r="D43" s="29">
        <v>14880318099</v>
      </c>
      <c r="E43" s="32">
        <v>16713633580</v>
      </c>
      <c r="F43" s="41">
        <v>19994158348</v>
      </c>
      <c r="G43" s="29">
        <v>24724619350</v>
      </c>
      <c r="H43" s="28">
        <v>34165447605</v>
      </c>
      <c r="I43" s="28">
        <v>39488173779</v>
      </c>
      <c r="J43" s="28"/>
    </row>
    <row r="44" spans="1:10" x14ac:dyDescent="0.25">
      <c r="A44" t="s">
        <v>32</v>
      </c>
      <c r="B44" s="36"/>
      <c r="C44" s="36"/>
      <c r="D44" s="29"/>
      <c r="E44" s="32"/>
      <c r="F44" s="40">
        <v>18662882329</v>
      </c>
      <c r="G44" s="29">
        <v>7461716652</v>
      </c>
      <c r="H44" s="28"/>
      <c r="I44" s="28"/>
      <c r="J44" s="28"/>
    </row>
    <row r="45" spans="1:10" x14ac:dyDescent="0.25">
      <c r="A45" t="s">
        <v>19</v>
      </c>
      <c r="B45" s="28">
        <v>432919827</v>
      </c>
      <c r="C45" s="35">
        <v>441151406</v>
      </c>
      <c r="D45" s="29">
        <v>437444868</v>
      </c>
      <c r="E45" s="29">
        <v>399034074</v>
      </c>
      <c r="F45" s="35">
        <v>659130619</v>
      </c>
      <c r="G45" s="29">
        <v>676230177</v>
      </c>
      <c r="H45" s="28">
        <v>715599050</v>
      </c>
      <c r="I45" s="28">
        <v>835721420</v>
      </c>
      <c r="J45" s="28"/>
    </row>
    <row r="46" spans="1:10" x14ac:dyDescent="0.25">
      <c r="A46" s="3" t="s">
        <v>28</v>
      </c>
      <c r="B46" s="38">
        <v>7248607946</v>
      </c>
      <c r="C46" s="35">
        <v>8670885836</v>
      </c>
      <c r="D46" s="38">
        <v>9737865983</v>
      </c>
      <c r="E46" s="35">
        <v>10255651502</v>
      </c>
      <c r="F46" s="35">
        <v>9098598569</v>
      </c>
      <c r="G46" s="29">
        <v>7306733732</v>
      </c>
      <c r="H46" s="28">
        <v>27077186210</v>
      </c>
      <c r="I46" s="28">
        <v>28669406438</v>
      </c>
      <c r="J46" s="28"/>
    </row>
    <row r="47" spans="1:10" x14ac:dyDescent="0.25">
      <c r="A47" s="3" t="s">
        <v>25</v>
      </c>
      <c r="B47" s="38">
        <v>602763557</v>
      </c>
      <c r="C47" s="35">
        <v>614780584</v>
      </c>
      <c r="D47" s="38">
        <v>725785866</v>
      </c>
      <c r="E47" s="35">
        <v>638815754</v>
      </c>
      <c r="F47" s="35">
        <v>254305970</v>
      </c>
      <c r="G47" s="29">
        <v>191743238</v>
      </c>
      <c r="H47" s="28">
        <v>155339870</v>
      </c>
      <c r="I47" s="28">
        <v>233997409</v>
      </c>
      <c r="J47" s="28"/>
    </row>
    <row r="48" spans="1:10" x14ac:dyDescent="0.25">
      <c r="A48" s="3" t="s">
        <v>26</v>
      </c>
      <c r="B48" s="38">
        <v>413223288</v>
      </c>
      <c r="C48" s="35">
        <v>373443630</v>
      </c>
      <c r="D48" s="38">
        <v>202327725</v>
      </c>
      <c r="E48" s="35">
        <v>202715574</v>
      </c>
      <c r="F48" s="35">
        <v>204266969</v>
      </c>
      <c r="G48" s="29">
        <v>211118962</v>
      </c>
      <c r="H48" s="28">
        <v>232850773</v>
      </c>
      <c r="I48" s="28">
        <v>86400981</v>
      </c>
      <c r="J48" s="28"/>
    </row>
    <row r="49" spans="1:10" x14ac:dyDescent="0.25">
      <c r="A49" s="3" t="s">
        <v>69</v>
      </c>
      <c r="B49" s="38"/>
      <c r="C49" s="35"/>
      <c r="D49" s="38"/>
      <c r="E49" s="35"/>
      <c r="F49" s="35"/>
      <c r="G49" s="29"/>
      <c r="H49" s="28">
        <v>1703917312</v>
      </c>
      <c r="I49" s="28">
        <v>1870447361</v>
      </c>
      <c r="J49" s="28"/>
    </row>
    <row r="50" spans="1:10" s="1" customFormat="1" x14ac:dyDescent="0.25">
      <c r="B50" s="30">
        <f>SUM(B43:B49)</f>
        <v>23437717066</v>
      </c>
      <c r="C50" s="30">
        <f t="shared" ref="C50:I50" si="5">SUM(C43:C49)</f>
        <v>24083849366</v>
      </c>
      <c r="D50" s="30">
        <f t="shared" si="5"/>
        <v>25983742541</v>
      </c>
      <c r="E50" s="30">
        <f t="shared" si="5"/>
        <v>28209850484</v>
      </c>
      <c r="F50" s="30">
        <f t="shared" si="5"/>
        <v>48873342804</v>
      </c>
      <c r="G50" s="30">
        <f t="shared" si="5"/>
        <v>40572162111</v>
      </c>
      <c r="H50" s="30">
        <f t="shared" si="5"/>
        <v>64050340820</v>
      </c>
      <c r="I50" s="30">
        <f t="shared" si="5"/>
        <v>71184147388</v>
      </c>
      <c r="J50" s="30"/>
    </row>
    <row r="51" spans="1:10" s="1" customFormat="1" x14ac:dyDescent="0.25">
      <c r="B51" s="42"/>
      <c r="C51" s="42"/>
      <c r="D51" s="42"/>
      <c r="E51" s="42"/>
      <c r="F51" s="42"/>
      <c r="G51" s="42"/>
      <c r="H51" s="42"/>
      <c r="I51" s="42"/>
      <c r="J51" s="42"/>
    </row>
    <row r="52" spans="1:10" x14ac:dyDescent="0.25">
      <c r="A52" s="71" t="s">
        <v>82</v>
      </c>
      <c r="B52" s="28"/>
      <c r="C52" s="28"/>
      <c r="D52" s="28"/>
      <c r="E52" s="29"/>
      <c r="F52" s="29"/>
      <c r="G52" s="28"/>
      <c r="H52" s="28"/>
      <c r="I52" s="28"/>
      <c r="J52" s="28"/>
    </row>
    <row r="53" spans="1:10" x14ac:dyDescent="0.25">
      <c r="A53" t="s">
        <v>1</v>
      </c>
      <c r="B53" s="38"/>
      <c r="C53" s="38"/>
      <c r="D53" s="36">
        <v>9892218310</v>
      </c>
      <c r="E53" s="29">
        <v>9892218310</v>
      </c>
      <c r="F53" s="40">
        <v>9892218310</v>
      </c>
      <c r="G53" s="29">
        <v>9892218310</v>
      </c>
      <c r="H53" s="28">
        <v>9892218310</v>
      </c>
      <c r="I53" s="28">
        <v>9892218310</v>
      </c>
      <c r="J53" s="28"/>
    </row>
    <row r="54" spans="1:10" x14ac:dyDescent="0.25">
      <c r="A54" s="3" t="s">
        <v>29</v>
      </c>
      <c r="B54" s="38"/>
      <c r="C54" s="38"/>
      <c r="D54" s="38">
        <v>39029164</v>
      </c>
      <c r="E54" s="35">
        <v>62362764</v>
      </c>
      <c r="F54" s="35">
        <v>73104264</v>
      </c>
      <c r="G54" s="29">
        <v>96960664</v>
      </c>
      <c r="H54" s="28">
        <v>919443816</v>
      </c>
      <c r="I54" s="28">
        <v>1512137270</v>
      </c>
      <c r="J54" s="28"/>
    </row>
    <row r="55" spans="1:10" x14ac:dyDescent="0.25">
      <c r="A55" t="s">
        <v>30</v>
      </c>
      <c r="B55" s="38"/>
      <c r="C55" s="38"/>
      <c r="D55" s="29">
        <v>3020126116</v>
      </c>
      <c r="E55" s="29">
        <v>3020126115</v>
      </c>
      <c r="F55" s="40">
        <v>1434577714</v>
      </c>
      <c r="G55" s="32">
        <v>1206607716</v>
      </c>
      <c r="H55" s="28"/>
      <c r="I55" s="28"/>
      <c r="J55" s="28"/>
    </row>
    <row r="56" spans="1:10" x14ac:dyDescent="0.25">
      <c r="A56" t="s">
        <v>67</v>
      </c>
      <c r="B56" s="38"/>
      <c r="C56" s="38"/>
      <c r="D56" s="29"/>
      <c r="E56" s="29"/>
      <c r="F56" s="40"/>
      <c r="G56" s="32"/>
      <c r="H56" s="28">
        <v>810136691</v>
      </c>
      <c r="I56" s="28">
        <v>809575541</v>
      </c>
      <c r="J56" s="28"/>
    </row>
    <row r="57" spans="1:10" x14ac:dyDescent="0.25">
      <c r="A57" t="s">
        <v>68</v>
      </c>
      <c r="B57" s="38"/>
      <c r="C57" s="38"/>
      <c r="D57" s="29"/>
      <c r="E57" s="29"/>
      <c r="F57" s="40"/>
      <c r="G57" s="32"/>
      <c r="H57" s="28">
        <v>54937977447</v>
      </c>
      <c r="I57" s="28">
        <v>57109583673</v>
      </c>
      <c r="J57" s="28"/>
    </row>
    <row r="58" spans="1:10" x14ac:dyDescent="0.25">
      <c r="A58" t="s">
        <v>5</v>
      </c>
      <c r="B58" s="38"/>
      <c r="C58" s="38"/>
      <c r="D58" s="29">
        <v>39605299079</v>
      </c>
      <c r="E58" s="29">
        <v>44758748141</v>
      </c>
      <c r="F58" s="41">
        <v>50568830801</v>
      </c>
      <c r="G58" s="29">
        <v>53587423479</v>
      </c>
      <c r="H58" s="28"/>
      <c r="I58" s="28"/>
      <c r="J58" s="28"/>
    </row>
    <row r="59" spans="1:10" s="1" customFormat="1" x14ac:dyDescent="0.25">
      <c r="B59" s="30"/>
      <c r="C59" s="30">
        <v>45756793397</v>
      </c>
      <c r="D59" s="30">
        <f>SUM(D53:D58)</f>
        <v>52556672669</v>
      </c>
      <c r="E59" s="30">
        <f t="shared" ref="E59:I59" si="6">SUM(E53:E58)</f>
        <v>57733455330</v>
      </c>
      <c r="F59" s="30">
        <f t="shared" si="6"/>
        <v>61968731089</v>
      </c>
      <c r="G59" s="30">
        <f t="shared" si="6"/>
        <v>64783210169</v>
      </c>
      <c r="H59" s="30">
        <f t="shared" si="6"/>
        <v>66559776264</v>
      </c>
      <c r="I59" s="30">
        <f t="shared" si="6"/>
        <v>69323514794</v>
      </c>
      <c r="J59" s="30"/>
    </row>
    <row r="60" spans="1:10" s="1" customFormat="1" x14ac:dyDescent="0.25">
      <c r="B60" s="42"/>
      <c r="C60" s="42"/>
      <c r="D60" s="42"/>
      <c r="E60" s="42"/>
      <c r="F60" s="42"/>
      <c r="G60" s="42"/>
      <c r="H60" s="42"/>
      <c r="I60" s="42"/>
      <c r="J60" s="42"/>
    </row>
    <row r="61" spans="1:10" s="1" customFormat="1" x14ac:dyDescent="0.25">
      <c r="B61" s="42"/>
      <c r="C61" s="42"/>
      <c r="D61" s="42"/>
      <c r="E61" s="42"/>
      <c r="F61" s="42"/>
      <c r="G61" s="42"/>
      <c r="H61" s="42"/>
      <c r="I61" s="42"/>
      <c r="J61" s="42"/>
    </row>
    <row r="62" spans="1:10" s="1" customFormat="1" x14ac:dyDescent="0.25">
      <c r="B62" s="42"/>
      <c r="C62" s="42"/>
      <c r="D62" s="42"/>
      <c r="E62" s="42"/>
      <c r="F62" s="42"/>
      <c r="G62" s="42"/>
      <c r="H62" s="42"/>
      <c r="I62" s="42"/>
      <c r="J62" s="42"/>
    </row>
    <row r="63" spans="1:10" s="1" customFormat="1" x14ac:dyDescent="0.25">
      <c r="B63" s="42"/>
      <c r="C63" s="42"/>
      <c r="D63" s="42"/>
      <c r="E63" s="42"/>
      <c r="F63" s="42"/>
      <c r="G63" s="42"/>
      <c r="H63" s="42"/>
      <c r="I63" s="42"/>
      <c r="J63" s="42"/>
    </row>
    <row r="64" spans="1:10" s="1" customFormat="1" x14ac:dyDescent="0.25">
      <c r="B64" s="43">
        <f t="shared" ref="B64:J64" si="7">B38+B40+B50+B59</f>
        <v>33664158554</v>
      </c>
      <c r="C64" s="43">
        <f t="shared" si="7"/>
        <v>80371511466</v>
      </c>
      <c r="D64" s="43">
        <f t="shared" si="7"/>
        <v>90389845248</v>
      </c>
      <c r="E64" s="43">
        <f t="shared" si="7"/>
        <v>98336620168</v>
      </c>
      <c r="F64" s="43">
        <f t="shared" si="7"/>
        <v>124272201146</v>
      </c>
      <c r="G64" s="43">
        <f t="shared" si="7"/>
        <v>120951584095</v>
      </c>
      <c r="H64" s="43">
        <f t="shared" si="7"/>
        <v>150075771999</v>
      </c>
      <c r="I64" s="43">
        <f t="shared" si="7"/>
        <v>164423258271</v>
      </c>
      <c r="J64" s="43">
        <f t="shared" si="7"/>
        <v>0</v>
      </c>
    </row>
    <row r="65" spans="1:10" x14ac:dyDescent="0.25">
      <c r="B65" s="28"/>
      <c r="C65" s="28"/>
      <c r="D65" s="27"/>
      <c r="E65" s="46"/>
      <c r="F65" s="46"/>
      <c r="G65" s="27"/>
      <c r="H65" s="27"/>
      <c r="I65" s="27"/>
      <c r="J65" s="27"/>
    </row>
    <row r="66" spans="1:10" s="45" customFormat="1" x14ac:dyDescent="0.25">
      <c r="A66" s="76" t="s">
        <v>84</v>
      </c>
      <c r="B66" s="44" t="e">
        <f t="shared" ref="B66:H66" si="8">B59/(B53/10)</f>
        <v>#DIV/0!</v>
      </c>
      <c r="C66" s="44" t="e">
        <f t="shared" si="8"/>
        <v>#DIV/0!</v>
      </c>
      <c r="D66" s="44">
        <f t="shared" si="8"/>
        <v>53.129309343962504</v>
      </c>
      <c r="E66" s="44">
        <f t="shared" si="8"/>
        <v>58.36249617705819</v>
      </c>
      <c r="F66" s="44">
        <f t="shared" si="8"/>
        <v>62.643917822108797</v>
      </c>
      <c r="G66" s="44">
        <f t="shared" si="8"/>
        <v>65.489062350667027</v>
      </c>
      <c r="H66" s="44">
        <f t="shared" si="8"/>
        <v>67.284985205709631</v>
      </c>
      <c r="I66" s="44">
        <f t="shared" ref="I66:J66" si="9">I59/(I53/10)</f>
        <v>70.078836335345699</v>
      </c>
      <c r="J66" s="44" t="e">
        <f t="shared" si="9"/>
        <v>#DIV/0!</v>
      </c>
    </row>
    <row r="67" spans="1:10" x14ac:dyDescent="0.25">
      <c r="A67" s="76" t="s">
        <v>85</v>
      </c>
      <c r="B67" s="28">
        <f>B53/10</f>
        <v>0</v>
      </c>
      <c r="C67" s="28">
        <f t="shared" ref="C67:H67" si="10">C53/10</f>
        <v>0</v>
      </c>
      <c r="D67" s="28">
        <f t="shared" si="10"/>
        <v>989221831</v>
      </c>
      <c r="E67" s="28">
        <f t="shared" si="10"/>
        <v>989221831</v>
      </c>
      <c r="F67" s="28">
        <f t="shared" si="10"/>
        <v>989221831</v>
      </c>
      <c r="G67" s="28">
        <f t="shared" si="10"/>
        <v>989221831</v>
      </c>
      <c r="H67" s="28">
        <f t="shared" si="10"/>
        <v>989221831</v>
      </c>
      <c r="I67" s="28">
        <f t="shared" ref="I67:J67" si="11">I53/10</f>
        <v>989221831</v>
      </c>
      <c r="J67" s="28">
        <f t="shared" si="11"/>
        <v>0</v>
      </c>
    </row>
    <row r="70" spans="1:10" x14ac:dyDescent="0.25">
      <c r="A70" t="s">
        <v>83</v>
      </c>
      <c r="B70" s="28">
        <f>B29-B64</f>
        <v>36163287034</v>
      </c>
      <c r="C70" s="28">
        <f>C29-C64</f>
        <v>-1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6"/>
  <sheetViews>
    <sheetView workbookViewId="0">
      <pane xSplit="1" ySplit="4" topLeftCell="B19" activePane="bottomRight" state="frozen"/>
      <selection pane="topRight" activeCell="B1" sqref="B1"/>
      <selection pane="bottomLeft" activeCell="A6" sqref="A6"/>
      <selection pane="bottomRight" activeCell="K33" sqref="K33"/>
    </sheetView>
  </sheetViews>
  <sheetFormatPr defaultRowHeight="15" x14ac:dyDescent="0.25"/>
  <cols>
    <col min="1" max="1" width="45.85546875" customWidth="1"/>
    <col min="2" max="4" width="15.28515625" style="8" bestFit="1" customWidth="1"/>
    <col min="5" max="5" width="17.140625" customWidth="1"/>
    <col min="6" max="6" width="16.28515625" bestFit="1" customWidth="1"/>
    <col min="7" max="7" width="18.42578125" customWidth="1"/>
    <col min="8" max="9" width="16.28515625" style="8" bestFit="1" customWidth="1"/>
  </cols>
  <sheetData>
    <row r="1" spans="1:12" ht="15.75" x14ac:dyDescent="0.25">
      <c r="A1" s="2" t="s">
        <v>14</v>
      </c>
      <c r="B1" s="11"/>
      <c r="C1" s="11"/>
    </row>
    <row r="2" spans="1:12" ht="15.75" x14ac:dyDescent="0.25">
      <c r="A2" s="2" t="s">
        <v>89</v>
      </c>
      <c r="B2" s="11"/>
      <c r="C2" s="11"/>
    </row>
    <row r="3" spans="1:12" ht="15.75" x14ac:dyDescent="0.25">
      <c r="A3" s="2" t="s">
        <v>74</v>
      </c>
      <c r="B3" s="17"/>
      <c r="C3" s="17"/>
      <c r="D3" s="18"/>
      <c r="E3" s="4"/>
      <c r="F3" s="4"/>
      <c r="G3" s="4"/>
      <c r="H3" s="18"/>
      <c r="I3" s="18"/>
      <c r="J3" s="4"/>
      <c r="K3" s="4"/>
      <c r="L3" s="4"/>
    </row>
    <row r="4" spans="1:12" ht="15.75" x14ac:dyDescent="0.25">
      <c r="A4" s="2"/>
      <c r="B4" s="2">
        <v>2012</v>
      </c>
      <c r="C4" s="11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  <c r="J4" s="16"/>
      <c r="K4" s="16"/>
      <c r="L4" s="4"/>
    </row>
    <row r="5" spans="1:12" ht="15.75" x14ac:dyDescent="0.25">
      <c r="B5" s="47"/>
      <c r="C5" s="47"/>
      <c r="D5" s="47"/>
      <c r="E5" s="48"/>
      <c r="F5" s="48"/>
      <c r="G5" s="48"/>
      <c r="H5" s="69"/>
      <c r="I5" s="69"/>
      <c r="J5" s="48"/>
      <c r="K5" s="48"/>
      <c r="L5" s="4"/>
    </row>
    <row r="6" spans="1:12" x14ac:dyDescent="0.25">
      <c r="A6" s="76" t="s">
        <v>86</v>
      </c>
      <c r="B6" s="49">
        <v>71375160794</v>
      </c>
      <c r="C6" s="49">
        <v>74625523498</v>
      </c>
      <c r="D6" s="49">
        <v>78320845435</v>
      </c>
      <c r="E6" s="50">
        <v>82711068934</v>
      </c>
      <c r="F6" s="50">
        <v>113799805813</v>
      </c>
      <c r="G6" s="49">
        <v>125705663110</v>
      </c>
      <c r="H6" s="49">
        <v>142160635355</v>
      </c>
      <c r="I6" s="49">
        <v>141644770670</v>
      </c>
      <c r="J6" s="50"/>
      <c r="K6" s="48"/>
      <c r="L6" s="4"/>
    </row>
    <row r="7" spans="1:12" x14ac:dyDescent="0.25">
      <c r="A7" t="s">
        <v>87</v>
      </c>
      <c r="B7" s="49">
        <v>59813081774</v>
      </c>
      <c r="C7" s="49">
        <v>63039095709</v>
      </c>
      <c r="D7" s="49">
        <v>65016221805</v>
      </c>
      <c r="E7" s="49">
        <v>70920158066</v>
      </c>
      <c r="F7" s="49">
        <v>105690636866</v>
      </c>
      <c r="G7" s="49">
        <v>118447310361</v>
      </c>
      <c r="H7" s="49">
        <v>137130388345</v>
      </c>
      <c r="I7" s="49">
        <v>134339943488</v>
      </c>
      <c r="J7" s="50"/>
      <c r="K7" s="48"/>
      <c r="L7" s="4"/>
    </row>
    <row r="8" spans="1:12" x14ac:dyDescent="0.25">
      <c r="A8" s="76" t="s">
        <v>88</v>
      </c>
      <c r="B8" s="51">
        <f>B6-B7</f>
        <v>11562079020</v>
      </c>
      <c r="C8" s="51">
        <f t="shared" ref="C8:G8" si="0">C6-C7</f>
        <v>11586427789</v>
      </c>
      <c r="D8" s="51">
        <f t="shared" si="0"/>
        <v>13304623630</v>
      </c>
      <c r="E8" s="51">
        <f t="shared" si="0"/>
        <v>11790910868</v>
      </c>
      <c r="F8" s="51">
        <f t="shared" si="0"/>
        <v>8109168947</v>
      </c>
      <c r="G8" s="51">
        <f t="shared" si="0"/>
        <v>7258352749</v>
      </c>
      <c r="H8" s="51">
        <f t="shared" ref="H8:I8" si="1">H6-H7</f>
        <v>5030247010</v>
      </c>
      <c r="I8" s="51">
        <f t="shared" si="1"/>
        <v>7304827182</v>
      </c>
      <c r="J8" s="50"/>
      <c r="K8" s="48"/>
      <c r="L8" s="4"/>
    </row>
    <row r="9" spans="1:12" x14ac:dyDescent="0.25">
      <c r="B9" s="29"/>
      <c r="C9" s="49"/>
      <c r="D9" s="49"/>
      <c r="E9" s="49"/>
      <c r="F9" s="49"/>
      <c r="G9" s="49"/>
      <c r="H9" s="49"/>
      <c r="I9" s="49"/>
      <c r="J9" s="50"/>
      <c r="K9" s="48"/>
      <c r="L9" s="4"/>
    </row>
    <row r="10" spans="1:12" x14ac:dyDescent="0.25">
      <c r="A10" s="76" t="s">
        <v>90</v>
      </c>
      <c r="B10" s="52"/>
      <c r="C10" s="52"/>
      <c r="D10" s="52"/>
      <c r="E10" s="52"/>
      <c r="F10" s="52"/>
      <c r="G10" s="52"/>
      <c r="H10" s="52"/>
      <c r="I10" s="52"/>
      <c r="J10" s="50"/>
      <c r="K10" s="48"/>
      <c r="L10" s="4"/>
    </row>
    <row r="11" spans="1:12" x14ac:dyDescent="0.25">
      <c r="A11" s="3" t="s">
        <v>35</v>
      </c>
      <c r="B11" s="52">
        <v>3122629099</v>
      </c>
      <c r="C11" s="52">
        <v>3482513160</v>
      </c>
      <c r="D11" s="52">
        <v>3703761511</v>
      </c>
      <c r="E11" s="52">
        <v>4057495736</v>
      </c>
      <c r="F11" s="52">
        <v>3954511802</v>
      </c>
      <c r="G11" s="52">
        <v>4088709650</v>
      </c>
      <c r="H11" s="52">
        <v>4353392896</v>
      </c>
      <c r="I11" s="52">
        <v>4798778497</v>
      </c>
      <c r="J11" s="50"/>
      <c r="K11" s="48"/>
      <c r="L11" s="4"/>
    </row>
    <row r="12" spans="1:12" x14ac:dyDescent="0.25">
      <c r="A12" s="3" t="s">
        <v>37</v>
      </c>
      <c r="B12" s="53"/>
      <c r="C12" s="53"/>
      <c r="D12" s="53"/>
      <c r="E12" s="53"/>
      <c r="F12" s="52">
        <v>330839046</v>
      </c>
      <c r="G12" s="52">
        <v>148045906</v>
      </c>
      <c r="H12" s="52">
        <v>98385470</v>
      </c>
      <c r="I12" s="52">
        <v>102251394</v>
      </c>
      <c r="J12" s="50"/>
      <c r="K12" s="48"/>
      <c r="L12" s="4"/>
    </row>
    <row r="13" spans="1:12" x14ac:dyDescent="0.25">
      <c r="A13" s="3" t="s">
        <v>91</v>
      </c>
      <c r="B13" s="53"/>
      <c r="C13" s="53"/>
      <c r="D13" s="53"/>
      <c r="E13" s="53"/>
      <c r="F13" s="52">
        <v>398441893</v>
      </c>
      <c r="G13" s="52">
        <v>283435845</v>
      </c>
      <c r="H13" s="52">
        <v>234723211</v>
      </c>
      <c r="I13" s="52">
        <v>195961105</v>
      </c>
      <c r="J13" s="50"/>
      <c r="K13" s="48"/>
      <c r="L13" s="4"/>
    </row>
    <row r="14" spans="1:12" x14ac:dyDescent="0.25">
      <c r="A14" s="3"/>
      <c r="B14" s="52"/>
      <c r="C14" s="52"/>
      <c r="D14" s="52"/>
      <c r="E14" s="52"/>
      <c r="F14" s="52"/>
      <c r="G14" s="52"/>
      <c r="H14" s="52"/>
      <c r="I14" s="52"/>
      <c r="J14" s="50"/>
      <c r="K14" s="48"/>
      <c r="L14" s="4"/>
    </row>
    <row r="15" spans="1:12" s="3" customFormat="1" x14ac:dyDescent="0.25">
      <c r="A15" s="76" t="s">
        <v>92</v>
      </c>
      <c r="B15" s="51">
        <f>B8-B11</f>
        <v>8439449921</v>
      </c>
      <c r="C15" s="51">
        <f>C8-C11+1</f>
        <v>8103914630</v>
      </c>
      <c r="D15" s="51">
        <f>D8-D11</f>
        <v>9600862119</v>
      </c>
      <c r="E15" s="51">
        <f>E8-E11</f>
        <v>7733415132</v>
      </c>
      <c r="F15" s="51">
        <f>F8-SUM(F11:F12)+F13</f>
        <v>4222259992</v>
      </c>
      <c r="G15" s="51">
        <f>G8-SUM(G11:G12)+G13</f>
        <v>3305033038</v>
      </c>
      <c r="H15" s="51">
        <f t="shared" ref="H15:I15" si="2">H8-SUM(H11:H12)+H13</f>
        <v>813191855</v>
      </c>
      <c r="I15" s="51">
        <f t="shared" si="2"/>
        <v>2599758396</v>
      </c>
      <c r="J15" s="54"/>
      <c r="K15" s="55"/>
      <c r="L15" s="19"/>
    </row>
    <row r="16" spans="1:12" s="3" customFormat="1" x14ac:dyDescent="0.25">
      <c r="A16" s="77" t="s">
        <v>95</v>
      </c>
      <c r="B16" s="51"/>
      <c r="C16" s="51"/>
      <c r="D16" s="51"/>
      <c r="E16" s="51"/>
      <c r="F16" s="51"/>
      <c r="G16" s="51"/>
      <c r="H16" s="51"/>
      <c r="I16" s="51"/>
      <c r="J16" s="54"/>
      <c r="K16" s="55"/>
      <c r="L16" s="19"/>
    </row>
    <row r="17" spans="1:12" s="3" customFormat="1" x14ac:dyDescent="0.25">
      <c r="A17" s="3" t="s">
        <v>93</v>
      </c>
      <c r="B17" s="53"/>
      <c r="C17" s="53"/>
      <c r="D17" s="53"/>
      <c r="E17" s="53"/>
      <c r="F17" s="52">
        <v>4448317544</v>
      </c>
      <c r="G17" s="52">
        <v>3678216128</v>
      </c>
      <c r="H17" s="52">
        <v>2735894275</v>
      </c>
      <c r="I17" s="52">
        <v>3298963920</v>
      </c>
      <c r="J17" s="54"/>
      <c r="K17" s="55"/>
      <c r="L17" s="19"/>
    </row>
    <row r="18" spans="1:12" s="3" customFormat="1" x14ac:dyDescent="0.25">
      <c r="A18" s="78" t="s">
        <v>94</v>
      </c>
      <c r="B18" s="53"/>
      <c r="C18" s="53"/>
      <c r="D18" s="53"/>
      <c r="E18" s="53"/>
      <c r="F18" s="52">
        <v>1587130478</v>
      </c>
      <c r="G18" s="52">
        <v>227970000</v>
      </c>
      <c r="H18" s="52">
        <v>455940000</v>
      </c>
      <c r="I18" s="52"/>
      <c r="J18" s="54"/>
      <c r="K18" s="55"/>
      <c r="L18" s="19"/>
    </row>
    <row r="19" spans="1:12" ht="15.75" customHeight="1" x14ac:dyDescent="0.25">
      <c r="A19" s="3" t="s">
        <v>13</v>
      </c>
      <c r="B19" s="40">
        <v>4259777766</v>
      </c>
      <c r="C19" s="40">
        <v>4842662444</v>
      </c>
      <c r="D19" s="52">
        <v>4980540461</v>
      </c>
      <c r="E19" s="52">
        <v>5052712124</v>
      </c>
      <c r="F19" s="52"/>
      <c r="G19" s="52"/>
      <c r="H19" s="52">
        <v>806211005</v>
      </c>
      <c r="I19" s="52">
        <v>738732610</v>
      </c>
      <c r="J19" s="50"/>
      <c r="K19" s="48"/>
      <c r="L19" s="4"/>
    </row>
    <row r="20" spans="1:12" ht="15.75" customHeight="1" x14ac:dyDescent="0.25">
      <c r="A20" s="3" t="s">
        <v>36</v>
      </c>
      <c r="B20" s="52">
        <v>86938225</v>
      </c>
      <c r="C20" s="40">
        <v>67872380</v>
      </c>
      <c r="D20" s="52">
        <v>56747916</v>
      </c>
      <c r="E20" s="52">
        <v>47952527</v>
      </c>
      <c r="F20" s="52">
        <v>46958666</v>
      </c>
      <c r="G20" s="52">
        <v>38890079</v>
      </c>
      <c r="H20" s="52">
        <v>40705131</v>
      </c>
      <c r="I20" s="52">
        <v>41307859</v>
      </c>
      <c r="J20" s="50"/>
      <c r="K20" s="48"/>
      <c r="L20" s="4"/>
    </row>
    <row r="21" spans="1:12" ht="15.75" customHeight="1" x14ac:dyDescent="0.25">
      <c r="A21" s="3"/>
      <c r="B21" s="51"/>
      <c r="C21" s="40"/>
      <c r="D21" s="52"/>
      <c r="E21" s="52"/>
      <c r="F21" s="52"/>
      <c r="G21" s="52"/>
      <c r="H21" s="52"/>
      <c r="I21" s="52"/>
      <c r="J21" s="50"/>
      <c r="K21" s="48"/>
      <c r="L21" s="4"/>
    </row>
    <row r="22" spans="1:12" s="1" customFormat="1" x14ac:dyDescent="0.25">
      <c r="A22" s="76" t="s">
        <v>96</v>
      </c>
      <c r="B22" s="51">
        <f t="shared" ref="B22:G22" si="3">B15+B17+B18+B19-B20</f>
        <v>12612289462</v>
      </c>
      <c r="C22" s="51">
        <f t="shared" si="3"/>
        <v>12878704694</v>
      </c>
      <c r="D22" s="51">
        <f t="shared" si="3"/>
        <v>14524654664</v>
      </c>
      <c r="E22" s="51">
        <f t="shared" si="3"/>
        <v>12738174729</v>
      </c>
      <c r="F22" s="51">
        <f t="shared" si="3"/>
        <v>10210749348</v>
      </c>
      <c r="G22" s="51">
        <f t="shared" si="3"/>
        <v>7172329087</v>
      </c>
      <c r="H22" s="51">
        <f>H15+H17+H18+H19-H20</f>
        <v>4770532004</v>
      </c>
      <c r="I22" s="51">
        <f>I15+I17+I18+I19-I20</f>
        <v>6596147067</v>
      </c>
      <c r="J22" s="56"/>
      <c r="K22" s="57"/>
      <c r="L22" s="20"/>
    </row>
    <row r="23" spans="1:12" s="3" customFormat="1" ht="30" x14ac:dyDescent="0.25">
      <c r="A23" s="15" t="s">
        <v>6</v>
      </c>
      <c r="B23" s="52">
        <v>600585213</v>
      </c>
      <c r="C23" s="52">
        <v>613271652</v>
      </c>
      <c r="D23" s="52">
        <v>726232733</v>
      </c>
      <c r="E23" s="52">
        <v>636908736</v>
      </c>
      <c r="F23" s="52">
        <v>510537467</v>
      </c>
      <c r="G23" s="52">
        <v>358616454</v>
      </c>
      <c r="H23" s="52">
        <v>238526600</v>
      </c>
      <c r="I23" s="52">
        <v>329807353</v>
      </c>
      <c r="J23" s="54"/>
      <c r="K23" s="55"/>
      <c r="L23" s="19"/>
    </row>
    <row r="24" spans="1:12" x14ac:dyDescent="0.25">
      <c r="A24" s="1"/>
      <c r="B24" s="51"/>
      <c r="C24" s="51"/>
      <c r="D24" s="51"/>
      <c r="E24" s="50"/>
      <c r="F24" s="50"/>
      <c r="G24" s="50"/>
      <c r="H24" s="49"/>
      <c r="I24" s="49"/>
      <c r="J24" s="50"/>
      <c r="K24" s="48"/>
      <c r="L24" s="4"/>
    </row>
    <row r="25" spans="1:12" x14ac:dyDescent="0.25">
      <c r="A25" s="76" t="s">
        <v>97</v>
      </c>
      <c r="B25" s="51">
        <f>B22-B23</f>
        <v>12011704249</v>
      </c>
      <c r="C25" s="51">
        <f t="shared" ref="C25:G25" si="4">C22-C23</f>
        <v>12265433042</v>
      </c>
      <c r="D25" s="51">
        <f t="shared" si="4"/>
        <v>13798421931</v>
      </c>
      <c r="E25" s="51">
        <f t="shared" si="4"/>
        <v>12101265993</v>
      </c>
      <c r="F25" s="51">
        <f t="shared" si="4"/>
        <v>9700211881</v>
      </c>
      <c r="G25" s="51">
        <f t="shared" si="4"/>
        <v>6813712633</v>
      </c>
      <c r="H25" s="51">
        <f t="shared" ref="H25:I25" si="5">H22-H23</f>
        <v>4532005404</v>
      </c>
      <c r="I25" s="51">
        <f t="shared" si="5"/>
        <v>6266339714</v>
      </c>
      <c r="J25" s="50"/>
      <c r="K25" s="48"/>
      <c r="L25" s="4"/>
    </row>
    <row r="26" spans="1:12" x14ac:dyDescent="0.25">
      <c r="A26" s="71" t="s">
        <v>98</v>
      </c>
      <c r="B26" s="52"/>
      <c r="C26" s="52"/>
      <c r="D26" s="52"/>
      <c r="E26" s="54"/>
      <c r="F26" s="54"/>
      <c r="G26" s="56"/>
      <c r="H26" s="51"/>
      <c r="I26" s="51"/>
      <c r="J26" s="50"/>
      <c r="K26" s="48"/>
      <c r="L26" s="4"/>
    </row>
    <row r="27" spans="1:12" x14ac:dyDescent="0.25">
      <c r="A27" s="3" t="s">
        <v>12</v>
      </c>
      <c r="B27" s="53"/>
      <c r="C27" s="53"/>
      <c r="D27" s="53"/>
      <c r="E27" s="53" t="s">
        <v>4</v>
      </c>
      <c r="F27" s="53" t="s">
        <v>4</v>
      </c>
      <c r="G27" s="54">
        <v>1737141481</v>
      </c>
      <c r="H27" s="52">
        <v>1159184517</v>
      </c>
      <c r="I27" s="52">
        <v>1592220228</v>
      </c>
      <c r="J27" s="50"/>
      <c r="K27" s="48"/>
      <c r="L27" s="4"/>
    </row>
    <row r="28" spans="1:12" x14ac:dyDescent="0.25">
      <c r="A28" s="3" t="s">
        <v>70</v>
      </c>
      <c r="B28" s="53"/>
      <c r="C28" s="53"/>
      <c r="D28" s="53"/>
      <c r="E28" s="53" t="s">
        <v>4</v>
      </c>
      <c r="F28" s="53" t="s">
        <v>4</v>
      </c>
      <c r="G28" s="54">
        <v>11754567</v>
      </c>
      <c r="H28" s="52">
        <v>-17175999</v>
      </c>
      <c r="I28" s="52">
        <v>29458682</v>
      </c>
      <c r="J28" s="50"/>
      <c r="K28" s="48"/>
      <c r="L28" s="4"/>
    </row>
    <row r="29" spans="1:12" x14ac:dyDescent="0.25">
      <c r="A29" s="1"/>
      <c r="B29" s="29">
        <v>3099581128</v>
      </c>
      <c r="C29" s="52">
        <v>3169059630</v>
      </c>
      <c r="D29" s="52">
        <v>3529502844</v>
      </c>
      <c r="E29" s="52">
        <v>3215151569</v>
      </c>
      <c r="F29" s="52">
        <v>2406296473</v>
      </c>
      <c r="G29" s="52">
        <f t="shared" ref="G29:I29" si="6">SUM(G27:G28)</f>
        <v>1748896048</v>
      </c>
      <c r="H29" s="52">
        <f t="shared" si="6"/>
        <v>1142008518</v>
      </c>
      <c r="I29" s="52">
        <f t="shared" si="6"/>
        <v>1621678910</v>
      </c>
      <c r="J29" s="50"/>
      <c r="K29" s="48"/>
      <c r="L29" s="4"/>
    </row>
    <row r="30" spans="1:12" x14ac:dyDescent="0.25">
      <c r="A30" s="76" t="s">
        <v>99</v>
      </c>
      <c r="B30" s="51">
        <f>B25-B29</f>
        <v>8912123121</v>
      </c>
      <c r="C30" s="51">
        <f t="shared" ref="C30:F30" si="7">C25-C29</f>
        <v>9096373412</v>
      </c>
      <c r="D30" s="51">
        <f t="shared" si="7"/>
        <v>10268919087</v>
      </c>
      <c r="E30" s="51">
        <f t="shared" si="7"/>
        <v>8886114424</v>
      </c>
      <c r="F30" s="51">
        <f t="shared" si="7"/>
        <v>7293915408</v>
      </c>
      <c r="G30" s="51">
        <f>G25-G29+1</f>
        <v>5064816586</v>
      </c>
      <c r="H30" s="51">
        <f>H25-H29</f>
        <v>3389996886</v>
      </c>
      <c r="I30" s="51">
        <f>I25-I29</f>
        <v>4644660804</v>
      </c>
      <c r="J30" s="51">
        <f t="shared" ref="J30:K30" si="8">J25-J29</f>
        <v>0</v>
      </c>
      <c r="K30" s="51">
        <f t="shared" si="8"/>
        <v>0</v>
      </c>
      <c r="L30" s="4"/>
    </row>
    <row r="31" spans="1:12" x14ac:dyDescent="0.25">
      <c r="A31" s="1"/>
      <c r="B31" s="52"/>
      <c r="C31" s="52"/>
      <c r="D31" s="52"/>
      <c r="E31" s="52"/>
      <c r="F31" s="52"/>
      <c r="G31" s="52"/>
      <c r="H31" s="52"/>
      <c r="I31" s="52"/>
      <c r="J31" s="50"/>
      <c r="K31" s="48"/>
      <c r="L31" s="4"/>
    </row>
    <row r="32" spans="1:12" x14ac:dyDescent="0.25">
      <c r="A32" s="1"/>
      <c r="B32" s="23"/>
      <c r="C32" s="23"/>
      <c r="D32" s="23"/>
      <c r="E32" s="24"/>
      <c r="F32" s="22"/>
      <c r="G32" s="21"/>
      <c r="H32" s="25"/>
      <c r="I32" s="25"/>
      <c r="J32" s="21"/>
      <c r="K32" s="4"/>
      <c r="L32" s="4"/>
    </row>
    <row r="33" spans="1:12" s="45" customFormat="1" x14ac:dyDescent="0.25">
      <c r="A33" s="76" t="s">
        <v>100</v>
      </c>
      <c r="B33" s="58" t="e">
        <f>B30/('1'!B53/10)</f>
        <v>#DIV/0!</v>
      </c>
      <c r="C33" s="58" t="e">
        <f>C30/('1'!C53/10)</f>
        <v>#DIV/0!</v>
      </c>
      <c r="D33" s="58">
        <f>D30/('1'!D53/10)</f>
        <v>10.380805159363694</v>
      </c>
      <c r="E33" s="58">
        <f>E30/('1'!E53/10)</f>
        <v>8.9829340048197945</v>
      </c>
      <c r="F33" s="58">
        <f>F30/('1'!F53/10)</f>
        <v>7.3733870193974722</v>
      </c>
      <c r="G33" s="58">
        <f>G30/('1'!G53/10)</f>
        <v>5.120000820119385</v>
      </c>
      <c r="H33" s="58">
        <f>H30/('1'!H53/10)</f>
        <v>3.4269329484702808</v>
      </c>
      <c r="I33" s="58">
        <f>I30/('1'!I53/10)</f>
        <v>4.6952671872442737</v>
      </c>
      <c r="J33" s="59"/>
      <c r="K33" s="60"/>
      <c r="L33" s="60"/>
    </row>
    <row r="34" spans="1:12" x14ac:dyDescent="0.25">
      <c r="A34" s="77" t="s">
        <v>101</v>
      </c>
      <c r="B34" s="23">
        <v>0</v>
      </c>
      <c r="C34" s="23">
        <v>0</v>
      </c>
      <c r="D34" s="25">
        <v>989221831</v>
      </c>
      <c r="E34" s="21">
        <v>989221831</v>
      </c>
      <c r="F34" s="21">
        <v>989221831</v>
      </c>
      <c r="G34" s="21">
        <v>989221831</v>
      </c>
      <c r="H34" s="25">
        <v>989221831</v>
      </c>
      <c r="I34" s="25">
        <v>989221831</v>
      </c>
      <c r="J34" s="21"/>
      <c r="K34" s="4"/>
      <c r="L34" s="4"/>
    </row>
    <row r="35" spans="1:12" x14ac:dyDescent="0.25">
      <c r="B35" s="25"/>
      <c r="C35" s="25"/>
      <c r="D35" s="25"/>
      <c r="E35" s="21"/>
      <c r="F35" s="21"/>
      <c r="G35" s="21"/>
      <c r="H35" s="25"/>
      <c r="I35" s="25"/>
      <c r="J35" s="21"/>
      <c r="K35" s="4"/>
      <c r="L35" s="4"/>
    </row>
    <row r="36" spans="1:12" x14ac:dyDescent="0.25">
      <c r="B36" s="25"/>
      <c r="C36" s="25"/>
      <c r="D36" s="25"/>
      <c r="E36" s="21"/>
      <c r="F36" s="21"/>
      <c r="G36" s="21"/>
      <c r="H36" s="25"/>
      <c r="I36" s="25"/>
      <c r="J36" s="21"/>
      <c r="K36" s="4"/>
      <c r="L36" s="4"/>
    </row>
    <row r="37" spans="1:12" x14ac:dyDescent="0.25">
      <c r="B37" s="25"/>
      <c r="C37" s="25"/>
      <c r="D37" s="25"/>
      <c r="E37" s="21"/>
      <c r="F37" s="21"/>
      <c r="G37" s="21"/>
      <c r="H37" s="25"/>
      <c r="I37" s="25"/>
      <c r="J37" s="21"/>
      <c r="K37" s="4"/>
      <c r="L37" s="4"/>
    </row>
    <row r="38" spans="1:12" x14ac:dyDescent="0.25">
      <c r="B38" s="25"/>
      <c r="C38" s="25"/>
      <c r="D38" s="25"/>
      <c r="E38" s="21"/>
      <c r="F38" s="21"/>
      <c r="G38" s="21"/>
      <c r="H38" s="25"/>
      <c r="I38" s="25"/>
      <c r="J38" s="21"/>
      <c r="K38" s="4"/>
      <c r="L38" s="4"/>
    </row>
    <row r="39" spans="1:12" x14ac:dyDescent="0.25">
      <c r="B39" s="25"/>
      <c r="C39" s="25"/>
      <c r="D39" s="25"/>
      <c r="E39" s="21"/>
      <c r="F39" s="21"/>
      <c r="G39" s="21"/>
      <c r="H39" s="25"/>
      <c r="I39" s="25"/>
      <c r="J39" s="21"/>
      <c r="K39" s="4"/>
      <c r="L39" s="4"/>
    </row>
    <row r="40" spans="1:12" x14ac:dyDescent="0.25">
      <c r="B40" s="25"/>
      <c r="C40" s="25"/>
      <c r="D40" s="25"/>
      <c r="E40" s="21"/>
      <c r="F40" s="21"/>
      <c r="G40" s="21"/>
      <c r="H40" s="25"/>
      <c r="I40" s="25"/>
      <c r="J40" s="21"/>
      <c r="K40" s="4"/>
      <c r="L40" s="4"/>
    </row>
    <row r="41" spans="1:12" x14ac:dyDescent="0.25">
      <c r="B41" s="25"/>
      <c r="C41" s="25"/>
      <c r="D41" s="25"/>
      <c r="E41" s="21"/>
      <c r="F41" s="21"/>
      <c r="G41" s="21"/>
      <c r="H41" s="25"/>
      <c r="I41" s="25"/>
      <c r="J41" s="21"/>
      <c r="K41" s="4"/>
      <c r="L41" s="4"/>
    </row>
    <row r="42" spans="1:12" x14ac:dyDescent="0.25">
      <c r="B42" s="25"/>
      <c r="C42" s="25"/>
      <c r="D42" s="25"/>
      <c r="E42" s="21"/>
      <c r="F42" s="21"/>
      <c r="G42" s="21"/>
      <c r="H42" s="25"/>
      <c r="I42" s="25"/>
      <c r="J42" s="21"/>
      <c r="K42" s="4"/>
      <c r="L42" s="4"/>
    </row>
    <row r="43" spans="1:12" x14ac:dyDescent="0.25">
      <c r="B43" s="25"/>
      <c r="C43" s="25"/>
      <c r="D43" s="25"/>
      <c r="E43" s="21"/>
      <c r="F43" s="21"/>
      <c r="G43" s="21"/>
      <c r="H43" s="25"/>
      <c r="I43" s="25"/>
      <c r="J43" s="21"/>
      <c r="K43" s="4"/>
      <c r="L43" s="4"/>
    </row>
    <row r="44" spans="1:12" x14ac:dyDescent="0.25">
      <c r="B44" s="25"/>
      <c r="C44" s="25"/>
      <c r="D44" s="25"/>
      <c r="E44" s="21"/>
      <c r="F44" s="21"/>
      <c r="G44" s="21"/>
      <c r="H44" s="25"/>
      <c r="I44" s="25"/>
      <c r="J44" s="21"/>
      <c r="K44" s="4"/>
      <c r="L44" s="4"/>
    </row>
    <row r="45" spans="1:12" x14ac:dyDescent="0.25">
      <c r="B45" s="25"/>
      <c r="C45" s="25"/>
      <c r="D45" s="25"/>
      <c r="E45" s="21"/>
      <c r="F45" s="21"/>
      <c r="G45" s="21"/>
      <c r="H45" s="25"/>
      <c r="I45" s="25"/>
      <c r="J45" s="21"/>
      <c r="K45" s="4"/>
      <c r="L45" s="4"/>
    </row>
    <row r="46" spans="1:12" x14ac:dyDescent="0.25">
      <c r="B46" s="25"/>
      <c r="C46" s="25"/>
      <c r="D46" s="25"/>
      <c r="E46" s="21"/>
      <c r="F46" s="21"/>
      <c r="G46" s="21"/>
      <c r="H46" s="25"/>
      <c r="I46" s="25"/>
      <c r="J46" s="21"/>
      <c r="K46" s="4"/>
      <c r="L46" s="4"/>
    </row>
    <row r="47" spans="1:12" x14ac:dyDescent="0.25">
      <c r="B47" s="25"/>
      <c r="C47" s="25"/>
      <c r="D47" s="25"/>
      <c r="E47" s="21"/>
      <c r="F47" s="21"/>
      <c r="G47" s="21"/>
      <c r="H47" s="25"/>
      <c r="I47" s="25"/>
      <c r="J47" s="21"/>
      <c r="K47" s="4"/>
      <c r="L47" s="4"/>
    </row>
    <row r="48" spans="1:12" x14ac:dyDescent="0.25">
      <c r="B48" s="25"/>
      <c r="C48" s="25"/>
      <c r="D48" s="25"/>
      <c r="E48" s="21"/>
      <c r="F48" s="21"/>
      <c r="G48" s="21"/>
      <c r="H48" s="25"/>
      <c r="I48" s="25"/>
      <c r="J48" s="21"/>
      <c r="K48" s="4"/>
      <c r="L48" s="4"/>
    </row>
    <row r="49" spans="1:12" x14ac:dyDescent="0.25">
      <c r="B49" s="25"/>
      <c r="C49" s="25"/>
      <c r="D49" s="25"/>
      <c r="E49" s="21"/>
      <c r="F49" s="21"/>
      <c r="G49" s="21"/>
      <c r="H49" s="25"/>
      <c r="I49" s="25"/>
      <c r="J49" s="21"/>
      <c r="K49" s="4"/>
      <c r="L49" s="4"/>
    </row>
    <row r="50" spans="1:12" x14ac:dyDescent="0.25">
      <c r="B50" s="25"/>
      <c r="C50" s="25"/>
      <c r="D50" s="25"/>
      <c r="E50" s="21"/>
      <c r="F50" s="21"/>
      <c r="G50" s="21"/>
      <c r="H50" s="25"/>
      <c r="I50" s="25"/>
      <c r="J50" s="21"/>
      <c r="K50" s="4"/>
      <c r="L50" s="4"/>
    </row>
    <row r="51" spans="1:12" x14ac:dyDescent="0.25">
      <c r="B51" s="25"/>
      <c r="C51" s="25"/>
      <c r="D51" s="25"/>
      <c r="E51" s="21"/>
      <c r="F51" s="21"/>
      <c r="G51" s="21"/>
      <c r="H51" s="25"/>
      <c r="I51" s="25"/>
      <c r="J51" s="21"/>
      <c r="K51" s="4"/>
      <c r="L51" s="4"/>
    </row>
    <row r="52" spans="1:12" x14ac:dyDescent="0.25">
      <c r="B52" s="25"/>
      <c r="C52" s="25"/>
      <c r="D52" s="25"/>
      <c r="E52" s="21"/>
      <c r="F52" s="21"/>
      <c r="G52" s="21"/>
      <c r="H52" s="25"/>
      <c r="I52" s="25"/>
      <c r="J52" s="21"/>
      <c r="K52" s="4"/>
      <c r="L52" s="4"/>
    </row>
    <row r="53" spans="1:12" x14ac:dyDescent="0.25">
      <c r="B53" s="18"/>
      <c r="C53" s="18"/>
      <c r="D53" s="18"/>
      <c r="E53" s="4"/>
      <c r="F53" s="4"/>
      <c r="G53" s="4"/>
      <c r="H53" s="18"/>
      <c r="I53" s="18"/>
      <c r="J53" s="4"/>
      <c r="K53" s="4"/>
      <c r="L53" s="4"/>
    </row>
    <row r="54" spans="1:12" x14ac:dyDescent="0.25">
      <c r="B54" s="18"/>
      <c r="C54" s="18"/>
      <c r="D54" s="18"/>
      <c r="E54" s="4"/>
      <c r="F54" s="4"/>
      <c r="G54" s="4"/>
      <c r="H54" s="18"/>
      <c r="I54" s="18"/>
      <c r="J54" s="4"/>
      <c r="K54" s="4"/>
      <c r="L54" s="4"/>
    </row>
    <row r="55" spans="1:12" x14ac:dyDescent="0.25">
      <c r="B55" s="18"/>
      <c r="C55" s="18"/>
      <c r="D55" s="18"/>
      <c r="E55" s="4"/>
      <c r="F55" s="4"/>
      <c r="G55" s="4"/>
      <c r="H55" s="18"/>
      <c r="I55" s="18"/>
      <c r="J55" s="4"/>
      <c r="K55" s="4"/>
      <c r="L55" s="4"/>
    </row>
    <row r="56" spans="1:12" x14ac:dyDescent="0.25">
      <c r="A5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2"/>
  <sheetViews>
    <sheetView tabSelected="1" workbookViewId="0">
      <pane xSplit="1" ySplit="4" topLeftCell="B38" activePane="bottomRight" state="frozen"/>
      <selection pane="topRight" activeCell="B1" sqref="B1"/>
      <selection pane="bottomLeft" activeCell="A6" sqref="A6"/>
      <selection pane="bottomRight" activeCell="C55" sqref="C55"/>
    </sheetView>
  </sheetViews>
  <sheetFormatPr defaultRowHeight="15" x14ac:dyDescent="0.25"/>
  <cols>
    <col min="1" max="1" width="49.28515625" customWidth="1"/>
    <col min="2" max="3" width="16" style="8" bestFit="1" customWidth="1"/>
    <col min="4" max="6" width="16" bestFit="1" customWidth="1"/>
    <col min="7" max="9" width="17" bestFit="1" customWidth="1"/>
  </cols>
  <sheetData>
    <row r="1" spans="1:12" ht="15.75" x14ac:dyDescent="0.25">
      <c r="A1" s="2" t="s">
        <v>14</v>
      </c>
      <c r="B1" s="11"/>
      <c r="C1" s="11"/>
    </row>
    <row r="2" spans="1:12" ht="15.75" x14ac:dyDescent="0.25">
      <c r="A2" s="2" t="s">
        <v>102</v>
      </c>
      <c r="B2" s="11"/>
      <c r="C2" s="11"/>
    </row>
    <row r="3" spans="1:12" ht="15.75" x14ac:dyDescent="0.25">
      <c r="A3" s="2" t="s">
        <v>74</v>
      </c>
      <c r="B3" s="81">
        <f>B29+B30</f>
        <v>-815749000</v>
      </c>
      <c r="C3" s="81">
        <f t="shared" ref="C3:H3" si="0">C29+C30</f>
        <v>-255581814</v>
      </c>
      <c r="D3" s="81">
        <f t="shared" si="0"/>
        <v>-9750393</v>
      </c>
      <c r="E3" s="81">
        <f t="shared" si="0"/>
        <v>-1607868786</v>
      </c>
      <c r="F3" s="81">
        <f t="shared" si="0"/>
        <v>-2188356397</v>
      </c>
      <c r="G3" s="81">
        <f t="shared" si="0"/>
        <v>-392687296</v>
      </c>
      <c r="H3" s="81">
        <f t="shared" si="0"/>
        <v>-2041187340</v>
      </c>
      <c r="I3" s="81"/>
    </row>
    <row r="4" spans="1:12" ht="15.75" x14ac:dyDescent="0.25">
      <c r="A4" s="2"/>
      <c r="B4" s="2">
        <v>2012</v>
      </c>
      <c r="C4" s="11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  <c r="J4" s="6"/>
    </row>
    <row r="5" spans="1:12" x14ac:dyDescent="0.25">
      <c r="A5" s="76" t="s">
        <v>103</v>
      </c>
      <c r="B5" s="29"/>
      <c r="C5" s="29"/>
      <c r="D5" s="28"/>
      <c r="E5" s="28"/>
      <c r="F5" s="28"/>
      <c r="G5" s="28"/>
      <c r="H5" s="28"/>
      <c r="I5" s="28"/>
      <c r="J5" s="28"/>
    </row>
    <row r="6" spans="1:12" x14ac:dyDescent="0.25">
      <c r="A6" t="s">
        <v>38</v>
      </c>
      <c r="B6" s="29">
        <v>71445045000</v>
      </c>
      <c r="C6" s="29">
        <v>72241840284</v>
      </c>
      <c r="D6" s="28">
        <v>76892968063</v>
      </c>
      <c r="E6" s="35">
        <v>80422190056</v>
      </c>
      <c r="F6" s="35">
        <v>107559597171</v>
      </c>
      <c r="G6" s="35">
        <v>120029731092</v>
      </c>
      <c r="H6" s="28">
        <v>137030970683</v>
      </c>
      <c r="I6" s="28">
        <v>136119640927</v>
      </c>
      <c r="J6" s="28"/>
    </row>
    <row r="7" spans="1:12" ht="15.75" x14ac:dyDescent="0.25">
      <c r="A7" s="7" t="s">
        <v>39</v>
      </c>
      <c r="B7" s="29">
        <v>2434966000</v>
      </c>
      <c r="C7" s="29">
        <v>4067695547</v>
      </c>
      <c r="D7" s="28">
        <v>4331062423</v>
      </c>
      <c r="E7" s="35">
        <v>4604360024</v>
      </c>
      <c r="F7" s="35">
        <v>4578399212</v>
      </c>
      <c r="G7" s="35">
        <v>3796958194</v>
      </c>
      <c r="H7" s="28">
        <v>3259471827</v>
      </c>
      <c r="I7" s="28">
        <v>3711252529</v>
      </c>
      <c r="J7" s="28"/>
    </row>
    <row r="8" spans="1:12" ht="15.75" x14ac:dyDescent="0.25">
      <c r="A8" s="7" t="s">
        <v>40</v>
      </c>
      <c r="B8" s="61">
        <v>666916000</v>
      </c>
      <c r="C8" s="29">
        <v>553651644</v>
      </c>
      <c r="D8" s="28">
        <v>513900290</v>
      </c>
      <c r="E8" s="35">
        <v>366561281</v>
      </c>
      <c r="F8" s="35">
        <v>323904931</v>
      </c>
      <c r="G8" s="35">
        <v>215752916</v>
      </c>
      <c r="H8" s="28">
        <v>357063096</v>
      </c>
      <c r="I8" s="28">
        <v>132703165</v>
      </c>
      <c r="J8" s="28"/>
    </row>
    <row r="9" spans="1:12" ht="15.75" x14ac:dyDescent="0.25">
      <c r="A9" s="7" t="s">
        <v>41</v>
      </c>
      <c r="B9" s="29">
        <v>-58844350000</v>
      </c>
      <c r="C9" s="29">
        <v>-63757996473</v>
      </c>
      <c r="D9" s="28">
        <v>-63719207494</v>
      </c>
      <c r="E9" s="35">
        <v>-69417004483</v>
      </c>
      <c r="F9" s="35">
        <v>-94730243796</v>
      </c>
      <c r="G9" s="40">
        <v>-113875888388</v>
      </c>
      <c r="H9" s="28">
        <v>-135163118383</v>
      </c>
      <c r="I9" s="28">
        <v>-129060940403</v>
      </c>
      <c r="J9" s="28"/>
    </row>
    <row r="10" spans="1:12" ht="15.75" x14ac:dyDescent="0.25">
      <c r="A10" s="7" t="s">
        <v>42</v>
      </c>
      <c r="B10" s="61">
        <v>-1484109000</v>
      </c>
      <c r="C10" s="29">
        <v>-1804452666</v>
      </c>
      <c r="D10" s="28">
        <v>-1789829113</v>
      </c>
      <c r="E10" s="35">
        <v>-1843073974</v>
      </c>
      <c r="F10" s="35">
        <v>-2376427943</v>
      </c>
      <c r="G10" s="35">
        <v>-2433438107</v>
      </c>
      <c r="H10" s="28">
        <v>-2786860551</v>
      </c>
      <c r="I10" s="28">
        <v>-1913061306</v>
      </c>
      <c r="J10" s="28"/>
    </row>
    <row r="11" spans="1:12" ht="15.75" x14ac:dyDescent="0.25">
      <c r="A11" s="7" t="s">
        <v>43</v>
      </c>
      <c r="B11" s="29">
        <v>-615640000</v>
      </c>
      <c r="C11" s="29">
        <v>-601254625</v>
      </c>
      <c r="D11" s="28">
        <v>-615227451</v>
      </c>
      <c r="E11" s="40">
        <v>-723878848</v>
      </c>
      <c r="F11" s="40">
        <v>-895107907</v>
      </c>
      <c r="G11" s="35">
        <v>-467745269</v>
      </c>
      <c r="H11" s="28">
        <v>-277786566</v>
      </c>
      <c r="I11" s="28">
        <v>-252467384</v>
      </c>
      <c r="J11" s="28"/>
    </row>
    <row r="12" spans="1:12" ht="15.75" x14ac:dyDescent="0.25">
      <c r="A12" s="7" t="s">
        <v>44</v>
      </c>
      <c r="B12" s="29">
        <v>63829000</v>
      </c>
      <c r="C12" s="29">
        <v>224926297</v>
      </c>
      <c r="D12" s="28">
        <v>7118993</v>
      </c>
      <c r="E12" s="40">
        <v>-145069000</v>
      </c>
      <c r="F12" s="40">
        <v>26347328</v>
      </c>
      <c r="G12" s="35">
        <v>93028048</v>
      </c>
      <c r="H12" s="28">
        <v>-3125972</v>
      </c>
      <c r="I12" s="28">
        <v>-37692650</v>
      </c>
      <c r="J12" s="28"/>
    </row>
    <row r="13" spans="1:12" ht="15.75" x14ac:dyDescent="0.25">
      <c r="A13" s="7" t="s">
        <v>45</v>
      </c>
      <c r="B13" s="29">
        <v>-86938000</v>
      </c>
      <c r="C13" s="29">
        <v>-67872380</v>
      </c>
      <c r="D13" s="28">
        <v>-56747916</v>
      </c>
      <c r="E13" s="40">
        <v>-47952527</v>
      </c>
      <c r="F13" s="40">
        <v>-46958666</v>
      </c>
      <c r="G13" s="35">
        <v>-38890079</v>
      </c>
      <c r="H13" s="28">
        <v>-32181259</v>
      </c>
      <c r="I13" s="28">
        <v>-24571614</v>
      </c>
      <c r="J13" s="28"/>
    </row>
    <row r="14" spans="1:12" x14ac:dyDescent="0.25">
      <c r="A14" t="s">
        <v>7</v>
      </c>
      <c r="B14" s="28">
        <v>-3124560000</v>
      </c>
      <c r="C14" s="29">
        <v>-3930064450</v>
      </c>
      <c r="D14" s="28">
        <v>-3113407655</v>
      </c>
      <c r="E14" s="35">
        <v>-3267932118</v>
      </c>
      <c r="F14" s="35">
        <v>-3381098301</v>
      </c>
      <c r="G14" s="35">
        <v>-3471757083</v>
      </c>
      <c r="H14" s="48">
        <v>-3428946934</v>
      </c>
      <c r="I14" s="48">
        <v>-3625952489</v>
      </c>
      <c r="J14" s="48"/>
      <c r="K14" s="4"/>
      <c r="L14" s="4"/>
    </row>
    <row r="15" spans="1:12" x14ac:dyDescent="0.25">
      <c r="A15" t="s">
        <v>46</v>
      </c>
      <c r="B15" s="28">
        <v>-39863000</v>
      </c>
      <c r="C15" s="29">
        <v>-74197038</v>
      </c>
      <c r="D15" s="28">
        <v>-42952441</v>
      </c>
      <c r="E15" s="35">
        <v>-46398770</v>
      </c>
      <c r="F15" s="35">
        <v>-17604577</v>
      </c>
      <c r="G15" s="35">
        <v>-170214984</v>
      </c>
      <c r="H15" s="48">
        <v>-148506853</v>
      </c>
      <c r="I15" s="48">
        <v>-182624367</v>
      </c>
      <c r="J15" s="48"/>
      <c r="K15" s="4"/>
      <c r="L15" s="4"/>
    </row>
    <row r="16" spans="1:12" x14ac:dyDescent="0.25">
      <c r="A16" t="s">
        <v>47</v>
      </c>
      <c r="B16" s="28">
        <v>450060000</v>
      </c>
      <c r="C16" s="29">
        <v>84536331</v>
      </c>
      <c r="D16" s="28">
        <v>199081994</v>
      </c>
      <c r="E16" s="35">
        <v>197084189</v>
      </c>
      <c r="F16" s="35">
        <v>4884751</v>
      </c>
      <c r="G16" s="35">
        <v>353514452</v>
      </c>
      <c r="H16" s="48">
        <v>694700797</v>
      </c>
      <c r="I16" s="48">
        <v>362877391</v>
      </c>
      <c r="J16" s="48"/>
      <c r="K16" s="4"/>
      <c r="L16" s="4"/>
    </row>
    <row r="17" spans="1:12" ht="15.75" x14ac:dyDescent="0.25">
      <c r="A17" s="7"/>
      <c r="B17" s="61" t="s">
        <v>4</v>
      </c>
      <c r="C17" s="61" t="s">
        <v>4</v>
      </c>
      <c r="D17" s="61" t="s">
        <v>4</v>
      </c>
      <c r="E17" s="35"/>
      <c r="F17" s="35" t="s">
        <v>4</v>
      </c>
      <c r="G17" s="61" t="s">
        <v>4</v>
      </c>
      <c r="H17" s="48"/>
      <c r="I17" s="48"/>
      <c r="J17" s="48"/>
      <c r="K17" s="4"/>
      <c r="L17" s="4"/>
    </row>
    <row r="18" spans="1:12" x14ac:dyDescent="0.25">
      <c r="A18" s="79"/>
      <c r="B18" s="62">
        <f t="shared" ref="B18" si="1">SUM(B6:B17)</f>
        <v>10865356000</v>
      </c>
      <c r="C18" s="63">
        <f>SUM(C6:C17)-1</f>
        <v>6936812470</v>
      </c>
      <c r="D18" s="62">
        <f t="shared" ref="D18" si="2">SUM(D6:D17)</f>
        <v>12606759693</v>
      </c>
      <c r="E18" s="62">
        <f t="shared" ref="E18" si="3">SUM(E6:E17)</f>
        <v>10098885830</v>
      </c>
      <c r="F18" s="62">
        <f>SUM(F6:F17)+1</f>
        <v>11045692204</v>
      </c>
      <c r="G18" s="62">
        <f t="shared" ref="G18:I18" si="4">SUM(G6:G17)</f>
        <v>4031050792</v>
      </c>
      <c r="H18" s="62">
        <f t="shared" si="4"/>
        <v>-498320115</v>
      </c>
      <c r="I18" s="62">
        <f t="shared" si="4"/>
        <v>5229163799</v>
      </c>
      <c r="J18" s="48"/>
      <c r="K18" s="4"/>
      <c r="L18" s="4"/>
    </row>
    <row r="19" spans="1:12" x14ac:dyDescent="0.25">
      <c r="B19" s="29"/>
      <c r="C19" s="29"/>
      <c r="D19" s="28"/>
      <c r="E19" s="28"/>
      <c r="F19" s="28"/>
      <c r="G19" s="28"/>
      <c r="H19" s="48"/>
      <c r="I19" s="48"/>
      <c r="J19" s="48"/>
      <c r="K19" s="4"/>
      <c r="L19" s="4"/>
    </row>
    <row r="20" spans="1:12" x14ac:dyDescent="0.25">
      <c r="A20" s="76" t="s">
        <v>104</v>
      </c>
      <c r="B20" s="29"/>
      <c r="C20" s="29"/>
      <c r="D20" s="29"/>
      <c r="E20" s="29"/>
      <c r="F20" s="29"/>
      <c r="G20" s="29"/>
      <c r="H20" s="29"/>
      <c r="I20" s="29"/>
      <c r="J20" s="48"/>
      <c r="K20" s="4"/>
      <c r="L20" s="4"/>
    </row>
    <row r="21" spans="1:12" x14ac:dyDescent="0.25">
      <c r="A21" t="s">
        <v>48</v>
      </c>
      <c r="B21" s="29">
        <v>-8718838000</v>
      </c>
      <c r="C21" s="29">
        <v>-655485787</v>
      </c>
      <c r="D21" s="28">
        <v>-6545194314</v>
      </c>
      <c r="E21" s="35">
        <v>-6445163150</v>
      </c>
      <c r="F21" s="35">
        <v>-5054049350</v>
      </c>
      <c r="G21" s="35">
        <v>1456070744</v>
      </c>
      <c r="H21" s="48">
        <v>-1684413095</v>
      </c>
      <c r="I21" s="48">
        <v>4004689377</v>
      </c>
      <c r="J21" s="48"/>
      <c r="K21" s="4"/>
      <c r="L21" s="4"/>
    </row>
    <row r="22" spans="1:12" x14ac:dyDescent="0.25">
      <c r="A22" s="13" t="s">
        <v>49</v>
      </c>
      <c r="B22" s="35">
        <v>216773000</v>
      </c>
      <c r="C22" s="40">
        <v>500905227</v>
      </c>
      <c r="D22" s="35">
        <v>1132306137</v>
      </c>
      <c r="E22" s="35">
        <v>510978052</v>
      </c>
      <c r="F22" s="35">
        <v>1324653421</v>
      </c>
      <c r="G22" s="35">
        <v>996550560</v>
      </c>
      <c r="H22" s="28">
        <v>3699591900</v>
      </c>
      <c r="I22" s="28">
        <v>3249280621</v>
      </c>
      <c r="J22" s="28"/>
    </row>
    <row r="23" spans="1:12" x14ac:dyDescent="0.25">
      <c r="A23" s="13" t="s">
        <v>50</v>
      </c>
      <c r="B23" s="35">
        <v>630270000</v>
      </c>
      <c r="C23" s="40">
        <v>455940000</v>
      </c>
      <c r="D23" s="35">
        <v>455940000</v>
      </c>
      <c r="E23" s="35">
        <v>455940000</v>
      </c>
      <c r="F23" s="35"/>
      <c r="G23" s="35">
        <v>227970000</v>
      </c>
      <c r="H23" s="28">
        <v>455940000</v>
      </c>
      <c r="I23" s="28"/>
      <c r="J23" s="28"/>
    </row>
    <row r="24" spans="1:12" x14ac:dyDescent="0.25">
      <c r="A24" s="13" t="s">
        <v>33</v>
      </c>
      <c r="B24" s="35"/>
      <c r="C24" s="40"/>
      <c r="D24" s="35"/>
      <c r="E24" s="35"/>
      <c r="F24" s="35"/>
      <c r="G24" s="35">
        <v>-1300000000</v>
      </c>
      <c r="H24" s="28"/>
      <c r="I24" s="28"/>
      <c r="J24" s="28"/>
    </row>
    <row r="25" spans="1:12" x14ac:dyDescent="0.25">
      <c r="A25" s="13" t="s">
        <v>27</v>
      </c>
      <c r="B25" s="35"/>
      <c r="C25" s="40">
        <v>-2772900000</v>
      </c>
      <c r="D25" s="35">
        <v>-1007100000</v>
      </c>
      <c r="E25" s="35">
        <v>266085000</v>
      </c>
      <c r="F25" s="35"/>
      <c r="G25" s="35"/>
      <c r="H25" s="28">
        <v>-3554900000</v>
      </c>
      <c r="I25" s="28">
        <v>-2111800000</v>
      </c>
      <c r="J25" s="28"/>
    </row>
    <row r="26" spans="1:12" x14ac:dyDescent="0.25">
      <c r="A26" s="13" t="s">
        <v>71</v>
      </c>
      <c r="B26" s="35"/>
      <c r="C26" s="40"/>
      <c r="D26" s="35"/>
      <c r="E26" s="35"/>
      <c r="F26" s="35"/>
      <c r="G26" s="35"/>
      <c r="H26" s="28">
        <v>351391500</v>
      </c>
      <c r="I26" s="28">
        <v>351391500</v>
      </c>
      <c r="J26" s="28"/>
    </row>
    <row r="27" spans="1:12" x14ac:dyDescent="0.25">
      <c r="A27" s="13" t="s">
        <v>61</v>
      </c>
      <c r="B27" s="35"/>
      <c r="C27" s="40">
        <v>-1000000000</v>
      </c>
      <c r="D27" s="35" t="s">
        <v>4</v>
      </c>
      <c r="E27" s="28"/>
      <c r="F27" s="28"/>
      <c r="G27" s="35"/>
      <c r="H27" s="28"/>
      <c r="I27" s="28"/>
      <c r="J27" s="28"/>
    </row>
    <row r="28" spans="1:12" x14ac:dyDescent="0.25">
      <c r="A28" s="13" t="s">
        <v>18</v>
      </c>
      <c r="B28" s="35">
        <v>-158438000</v>
      </c>
      <c r="C28" s="40">
        <v>-483839271</v>
      </c>
      <c r="D28" s="35">
        <v>15618442</v>
      </c>
      <c r="E28" s="35">
        <v>-11593812</v>
      </c>
      <c r="F28" s="35">
        <v>-7940302</v>
      </c>
      <c r="G28" s="35">
        <v>-408624354</v>
      </c>
      <c r="H28" s="28">
        <v>-279960559</v>
      </c>
      <c r="I28" s="28">
        <v>-636595981</v>
      </c>
      <c r="J28" s="28"/>
    </row>
    <row r="29" spans="1:12" x14ac:dyDescent="0.25">
      <c r="A29" s="13" t="s">
        <v>51</v>
      </c>
      <c r="B29" s="35">
        <v>-437406000</v>
      </c>
      <c r="C29" s="40">
        <v>-185058165</v>
      </c>
      <c r="D29" s="35">
        <v>-121497697</v>
      </c>
      <c r="E29" s="35">
        <v>-345216466</v>
      </c>
      <c r="F29" s="35">
        <v>-1227633794</v>
      </c>
      <c r="G29" s="35">
        <v>-200481353</v>
      </c>
      <c r="H29" s="28">
        <v>-1994255762</v>
      </c>
      <c r="I29" s="28">
        <v>-1871000942</v>
      </c>
      <c r="J29" s="28"/>
    </row>
    <row r="30" spans="1:12" x14ac:dyDescent="0.25">
      <c r="A30" s="13" t="s">
        <v>52</v>
      </c>
      <c r="B30" s="35">
        <v>-378343000</v>
      </c>
      <c r="C30" s="40">
        <v>-70523649</v>
      </c>
      <c r="D30" s="35">
        <v>111747304</v>
      </c>
      <c r="E30" s="35">
        <v>-1262652320</v>
      </c>
      <c r="F30" s="35">
        <v>-960722603</v>
      </c>
      <c r="G30" s="35">
        <v>-192205943</v>
      </c>
      <c r="H30" s="28">
        <v>-46931578</v>
      </c>
      <c r="I30" s="28">
        <v>-281088342</v>
      </c>
      <c r="J30" s="28"/>
    </row>
    <row r="31" spans="1:12" x14ac:dyDescent="0.25">
      <c r="A31" s="13" t="s">
        <v>53</v>
      </c>
      <c r="B31" s="35">
        <v>-127421000</v>
      </c>
      <c r="C31" s="40">
        <v>-157443670</v>
      </c>
      <c r="D31" s="35">
        <v>-376902909</v>
      </c>
      <c r="E31" s="35">
        <v>-300597477</v>
      </c>
      <c r="F31" s="35">
        <v>-97280617</v>
      </c>
      <c r="G31" s="35">
        <v>9286299</v>
      </c>
      <c r="H31" s="28">
        <v>-1079853448</v>
      </c>
      <c r="I31" s="28">
        <v>-246737977</v>
      </c>
      <c r="J31" s="28"/>
    </row>
    <row r="32" spans="1:12" x14ac:dyDescent="0.25">
      <c r="A32" s="13" t="s">
        <v>54</v>
      </c>
      <c r="B32" s="35">
        <v>-5156000</v>
      </c>
      <c r="C32" s="40">
        <v>-5396723</v>
      </c>
      <c r="D32" s="28"/>
      <c r="E32" s="35">
        <v>-2509376</v>
      </c>
      <c r="F32" s="35"/>
      <c r="G32" s="35">
        <v>-7066237</v>
      </c>
      <c r="H32" s="28">
        <v>-6527611</v>
      </c>
      <c r="I32" s="28">
        <v>-2510022</v>
      </c>
      <c r="J32" s="28"/>
    </row>
    <row r="33" spans="1:10" x14ac:dyDescent="0.25">
      <c r="A33" s="13" t="s">
        <v>22</v>
      </c>
      <c r="B33" s="35">
        <v>-10779000</v>
      </c>
      <c r="C33" s="40">
        <v>-3940384</v>
      </c>
      <c r="D33" s="35">
        <v>-19665989</v>
      </c>
      <c r="E33" s="35">
        <v>-27361570</v>
      </c>
      <c r="F33" s="35">
        <v>-75289400</v>
      </c>
      <c r="G33" s="35">
        <v>-61245468</v>
      </c>
      <c r="H33" s="28">
        <v>-65195143</v>
      </c>
      <c r="I33" s="28">
        <v>-72919078</v>
      </c>
      <c r="J33" s="28"/>
    </row>
    <row r="34" spans="1:10" x14ac:dyDescent="0.25">
      <c r="A34" s="13" t="s">
        <v>55</v>
      </c>
      <c r="B34" s="35">
        <v>-192527000</v>
      </c>
      <c r="C34" s="40">
        <v>-151289389</v>
      </c>
      <c r="D34" s="35">
        <v>-87328530</v>
      </c>
      <c r="E34" s="35">
        <v>-69122568</v>
      </c>
      <c r="F34" s="35">
        <v>-450182467</v>
      </c>
      <c r="G34" s="35">
        <v>-607048698</v>
      </c>
      <c r="H34" s="28">
        <v>-360756938</v>
      </c>
      <c r="I34" s="28">
        <v>-403546690</v>
      </c>
      <c r="J34" s="28"/>
    </row>
    <row r="35" spans="1:10" x14ac:dyDescent="0.25">
      <c r="A35" s="13" t="s">
        <v>56</v>
      </c>
      <c r="B35" s="35">
        <v>-30318000</v>
      </c>
      <c r="C35" s="40">
        <v>-24940315</v>
      </c>
      <c r="D35" s="35">
        <v>-58111576</v>
      </c>
      <c r="E35" s="35">
        <v>7538618</v>
      </c>
      <c r="F35" s="35">
        <v>-8120639</v>
      </c>
      <c r="G35" s="35">
        <v>-4405434</v>
      </c>
      <c r="H35" s="28">
        <v>-10014086</v>
      </c>
      <c r="I35" s="28">
        <v>-14723188</v>
      </c>
      <c r="J35" s="28"/>
    </row>
    <row r="36" spans="1:10" x14ac:dyDescent="0.25">
      <c r="A36" s="79"/>
      <c r="B36" s="63">
        <f t="shared" ref="B36:G36" si="5">SUM(B21:B35)</f>
        <v>-9212183000</v>
      </c>
      <c r="C36" s="63">
        <f t="shared" si="5"/>
        <v>-4553972126</v>
      </c>
      <c r="D36" s="63">
        <f t="shared" si="5"/>
        <v>-6500189132</v>
      </c>
      <c r="E36" s="63">
        <f t="shared" si="5"/>
        <v>-7223675069</v>
      </c>
      <c r="F36" s="63">
        <f t="shared" si="5"/>
        <v>-6556565751</v>
      </c>
      <c r="G36" s="63">
        <f t="shared" si="5"/>
        <v>-91199884</v>
      </c>
      <c r="H36" s="63">
        <f t="shared" ref="H36:I36" si="6">SUM(H21:H35)</f>
        <v>-4575884820</v>
      </c>
      <c r="I36" s="63">
        <f t="shared" si="6"/>
        <v>1964439278</v>
      </c>
      <c r="J36" s="28"/>
    </row>
    <row r="37" spans="1:10" x14ac:dyDescent="0.25">
      <c r="B37" s="29"/>
      <c r="C37" s="29"/>
      <c r="D37" s="28"/>
      <c r="E37" s="28"/>
      <c r="F37" s="28"/>
      <c r="G37" s="28"/>
      <c r="H37" s="28"/>
      <c r="I37" s="28"/>
      <c r="J37" s="28"/>
    </row>
    <row r="38" spans="1:10" x14ac:dyDescent="0.25">
      <c r="A38" s="76" t="s">
        <v>105</v>
      </c>
      <c r="B38" s="29"/>
      <c r="C38" s="29"/>
      <c r="D38" s="28"/>
      <c r="E38" s="28"/>
      <c r="F38" s="28"/>
      <c r="G38" s="28"/>
      <c r="H38" s="28"/>
      <c r="I38" s="28"/>
      <c r="J38" s="28"/>
    </row>
    <row r="39" spans="1:10" x14ac:dyDescent="0.25">
      <c r="A39" t="s">
        <v>57</v>
      </c>
      <c r="B39" s="29">
        <v>4240000</v>
      </c>
      <c r="C39" s="40">
        <v>3622991</v>
      </c>
      <c r="D39" s="28">
        <v>1893838</v>
      </c>
      <c r="E39" s="28">
        <v>23333600</v>
      </c>
      <c r="F39" s="28">
        <v>10741500</v>
      </c>
      <c r="G39" s="28">
        <v>23856400</v>
      </c>
      <c r="H39" s="28">
        <v>825292992</v>
      </c>
      <c r="I39" s="28">
        <v>602641835</v>
      </c>
      <c r="J39" s="28"/>
    </row>
    <row r="40" spans="1:10" x14ac:dyDescent="0.25">
      <c r="A40" t="s">
        <v>72</v>
      </c>
      <c r="B40" s="29"/>
      <c r="C40" s="40"/>
      <c r="D40" s="28"/>
      <c r="E40" s="28"/>
      <c r="F40" s="28"/>
      <c r="G40" s="28"/>
      <c r="H40" s="28">
        <v>-2809840</v>
      </c>
      <c r="I40" s="28">
        <v>-9948381</v>
      </c>
      <c r="J40" s="28"/>
    </row>
    <row r="41" spans="1:10" x14ac:dyDescent="0.25">
      <c r="A41" t="s">
        <v>58</v>
      </c>
      <c r="B41" s="61">
        <v>28154000</v>
      </c>
      <c r="C41" s="40">
        <v>5434487</v>
      </c>
      <c r="D41" s="40">
        <v>9502922</v>
      </c>
      <c r="E41" s="40">
        <v>98625086</v>
      </c>
      <c r="F41" s="40">
        <v>91324776</v>
      </c>
      <c r="G41" s="40">
        <v>37320000</v>
      </c>
      <c r="H41" s="40">
        <v>781256549</v>
      </c>
      <c r="I41" s="40">
        <v>889203485</v>
      </c>
      <c r="J41" s="28"/>
    </row>
    <row r="42" spans="1:10" x14ac:dyDescent="0.25">
      <c r="A42" t="s">
        <v>59</v>
      </c>
      <c r="B42" s="61">
        <v>-354693000</v>
      </c>
      <c r="C42" s="40">
        <v>-413223238</v>
      </c>
      <c r="D42" s="40">
        <v>-373443630</v>
      </c>
      <c r="E42" s="40">
        <v>-202327729</v>
      </c>
      <c r="F42" s="40">
        <v>-204266968</v>
      </c>
      <c r="G42" s="40">
        <v>-204266969</v>
      </c>
      <c r="H42" s="40">
        <v>-211118962</v>
      </c>
      <c r="I42" s="40">
        <v>-232850773</v>
      </c>
      <c r="J42" s="28"/>
    </row>
    <row r="43" spans="1:10" x14ac:dyDescent="0.25">
      <c r="A43" t="s">
        <v>60</v>
      </c>
      <c r="B43" s="29">
        <v>-2797293000</v>
      </c>
      <c r="C43" s="40">
        <v>-2784672802</v>
      </c>
      <c r="D43" s="40">
        <v>-2454451362</v>
      </c>
      <c r="E43" s="40">
        <v>-3737991300</v>
      </c>
      <c r="F43" s="40">
        <v>-1487692360</v>
      </c>
      <c r="G43" s="40">
        <v>-1969360664</v>
      </c>
      <c r="H43" s="40">
        <v>-2174910211</v>
      </c>
      <c r="I43" s="40">
        <v>-2467104872</v>
      </c>
      <c r="J43" s="28"/>
    </row>
    <row r="44" spans="1:10" s="14" customFormat="1" x14ac:dyDescent="0.25">
      <c r="A44" s="80"/>
      <c r="B44" s="63">
        <f t="shared" ref="B44" si="7">SUM(B39:B43)</f>
        <v>-3119592000</v>
      </c>
      <c r="C44" s="63">
        <f t="shared" ref="C44" si="8">SUM(C39:C43)</f>
        <v>-3188838562</v>
      </c>
      <c r="D44" s="64">
        <f t="shared" ref="D44" si="9">SUM(D39:D43)</f>
        <v>-2816498232</v>
      </c>
      <c r="E44" s="63">
        <f t="shared" ref="E44" si="10">SUM(E39:E43)</f>
        <v>-3818360343</v>
      </c>
      <c r="F44" s="63">
        <f t="shared" ref="F44" si="11">SUM(F39:F43)</f>
        <v>-1589893052</v>
      </c>
      <c r="G44" s="63">
        <f t="shared" ref="G44:I44" si="12">SUM(G39:G43)</f>
        <v>-2112451233</v>
      </c>
      <c r="H44" s="63">
        <f t="shared" si="12"/>
        <v>-782289472</v>
      </c>
      <c r="I44" s="63">
        <f t="shared" si="12"/>
        <v>-1218058706</v>
      </c>
      <c r="J44" s="65"/>
    </row>
    <row r="45" spans="1:10" x14ac:dyDescent="0.25">
      <c r="B45" s="29"/>
      <c r="C45" s="29"/>
      <c r="D45" s="28"/>
      <c r="E45" s="28"/>
      <c r="F45" s="28"/>
      <c r="G45" s="28"/>
      <c r="H45" s="28"/>
      <c r="I45" s="28"/>
      <c r="J45" s="28"/>
    </row>
    <row r="46" spans="1:10" x14ac:dyDescent="0.25">
      <c r="A46" s="1" t="s">
        <v>106</v>
      </c>
      <c r="B46" s="62">
        <f t="shared" ref="B46:G46" si="13">SUM(B18,B36,B44)</f>
        <v>-1466419000</v>
      </c>
      <c r="C46" s="63">
        <f t="shared" si="13"/>
        <v>-805998218</v>
      </c>
      <c r="D46" s="62">
        <f t="shared" si="13"/>
        <v>3290072329</v>
      </c>
      <c r="E46" s="66">
        <f>SUM(E18,E36,E44)+1</f>
        <v>-943149581</v>
      </c>
      <c r="F46" s="66">
        <f t="shared" si="13"/>
        <v>2899233401</v>
      </c>
      <c r="G46" s="66">
        <f t="shared" si="13"/>
        <v>1827399675</v>
      </c>
      <c r="H46" s="66">
        <f t="shared" ref="H46:I46" si="14">SUM(H18,H36,H44)</f>
        <v>-5856494407</v>
      </c>
      <c r="I46" s="66">
        <f t="shared" si="14"/>
        <v>5975544371</v>
      </c>
      <c r="J46" s="28"/>
    </row>
    <row r="47" spans="1:10" x14ac:dyDescent="0.25">
      <c r="A47" s="82" t="s">
        <v>107</v>
      </c>
      <c r="B47" s="83">
        <v>7987541000</v>
      </c>
      <c r="C47" s="84">
        <v>6521122000</v>
      </c>
      <c r="D47" s="83">
        <v>5715123782</v>
      </c>
      <c r="E47" s="83">
        <v>9005196111</v>
      </c>
      <c r="F47" s="83">
        <v>8062046530</v>
      </c>
      <c r="G47" s="83">
        <v>10961279931</v>
      </c>
      <c r="H47" s="83">
        <v>12788679606</v>
      </c>
      <c r="I47" s="83">
        <v>6932185200</v>
      </c>
      <c r="J47" s="28"/>
    </row>
    <row r="48" spans="1:10" x14ac:dyDescent="0.25">
      <c r="A48" s="85" t="s">
        <v>116</v>
      </c>
      <c r="B48" s="86"/>
      <c r="C48" s="87"/>
      <c r="D48" s="86"/>
      <c r="E48" s="86"/>
      <c r="F48" s="86"/>
      <c r="G48" s="86"/>
      <c r="H48" s="86"/>
      <c r="I48" s="86">
        <v>-3846041</v>
      </c>
      <c r="J48" s="28"/>
    </row>
    <row r="49" spans="1:10" ht="15.75" thickBot="1" x14ac:dyDescent="0.3">
      <c r="A49" s="76" t="s">
        <v>108</v>
      </c>
      <c r="B49" s="67">
        <f t="shared" ref="B49:H49" si="15">SUM(B46:B48)</f>
        <v>6521122000</v>
      </c>
      <c r="C49" s="67">
        <f t="shared" si="15"/>
        <v>5715123782</v>
      </c>
      <c r="D49" s="67">
        <f t="shared" si="15"/>
        <v>9005196111</v>
      </c>
      <c r="E49" s="67">
        <f t="shared" si="15"/>
        <v>8062046530</v>
      </c>
      <c r="F49" s="67">
        <f t="shared" si="15"/>
        <v>10961279931</v>
      </c>
      <c r="G49" s="67">
        <f t="shared" si="15"/>
        <v>12788679606</v>
      </c>
      <c r="H49" s="67">
        <f t="shared" si="15"/>
        <v>6932185199</v>
      </c>
      <c r="I49" s="67">
        <f>SUM(I46:I48)</f>
        <v>12903883530</v>
      </c>
      <c r="J49" s="28"/>
    </row>
    <row r="50" spans="1:10" ht="15.75" thickTop="1" x14ac:dyDescent="0.25">
      <c r="B50" s="31"/>
      <c r="C50" s="31"/>
      <c r="D50" s="30"/>
      <c r="E50" s="28"/>
      <c r="F50" s="28"/>
      <c r="G50" s="28"/>
      <c r="H50" s="28"/>
      <c r="I50" s="28"/>
      <c r="J50" s="28"/>
    </row>
    <row r="51" spans="1:10" s="45" customFormat="1" x14ac:dyDescent="0.25">
      <c r="A51" s="76" t="s">
        <v>109</v>
      </c>
      <c r="B51" s="68" t="e">
        <f>B18/('1'!B53/10)</f>
        <v>#DIV/0!</v>
      </c>
      <c r="C51" s="68" t="e">
        <f>C18/('1'!C53/10)</f>
        <v>#DIV/0!</v>
      </c>
      <c r="D51" s="68">
        <f>D18/('1'!D53/10)</f>
        <v>12.744117950021263</v>
      </c>
      <c r="E51" s="68">
        <f>E18/('1'!E53/10)</f>
        <v>10.208919287386815</v>
      </c>
      <c r="F51" s="68">
        <f>F18/('1'!F53/10)</f>
        <v>11.166041688378387</v>
      </c>
      <c r="G51" s="68">
        <f>G18/('1'!G53/10)</f>
        <v>4.0749715237531996</v>
      </c>
      <c r="H51" s="68">
        <f>H18/('1'!H53/10)</f>
        <v>-0.50374961346763891</v>
      </c>
      <c r="I51" s="68">
        <f>I18/('1'!I53/10)</f>
        <v>5.2861386952144613</v>
      </c>
    </row>
    <row r="52" spans="1:10" x14ac:dyDescent="0.25">
      <c r="A52" s="76" t="s">
        <v>110</v>
      </c>
      <c r="B52" s="10">
        <v>0</v>
      </c>
      <c r="C52" s="10">
        <v>0</v>
      </c>
      <c r="D52" s="5">
        <v>989221831</v>
      </c>
      <c r="E52">
        <v>989221831</v>
      </c>
      <c r="F52">
        <v>989221831</v>
      </c>
      <c r="G52">
        <v>989221831</v>
      </c>
      <c r="H52">
        <v>989221831</v>
      </c>
      <c r="I52">
        <v>989221832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A4"/>
    </sheetView>
  </sheetViews>
  <sheetFormatPr defaultRowHeight="15" x14ac:dyDescent="0.25"/>
  <cols>
    <col min="1" max="1" width="16.5703125" bestFit="1" customWidth="1"/>
  </cols>
  <sheetData>
    <row r="1" spans="1:7" ht="15.75" x14ac:dyDescent="0.25">
      <c r="A1" s="2" t="s">
        <v>14</v>
      </c>
    </row>
    <row r="2" spans="1:7" x14ac:dyDescent="0.25">
      <c r="A2" s="1" t="s">
        <v>111</v>
      </c>
    </row>
    <row r="3" spans="1:7" ht="15.75" x14ac:dyDescent="0.25">
      <c r="A3" s="2" t="s">
        <v>74</v>
      </c>
    </row>
    <row r="6" spans="1:7" x14ac:dyDescent="0.25">
      <c r="B6">
        <v>2013</v>
      </c>
      <c r="C6">
        <v>2014</v>
      </c>
      <c r="D6">
        <v>2015</v>
      </c>
      <c r="E6">
        <v>2016</v>
      </c>
      <c r="F6">
        <v>2017</v>
      </c>
      <c r="G6">
        <v>2018</v>
      </c>
    </row>
    <row r="7" spans="1:7" x14ac:dyDescent="0.25">
      <c r="A7" s="3" t="s">
        <v>112</v>
      </c>
      <c r="B7" s="12">
        <f>'2'!C30/'1'!C29</f>
        <v>0.11317907609540562</v>
      </c>
      <c r="C7" s="12">
        <f>'2'!D30/'1'!D29</f>
        <v>0.11360699931183484</v>
      </c>
      <c r="D7" s="12">
        <f>'2'!E30/'1'!E29</f>
        <v>9.0364244864413759E-2</v>
      </c>
      <c r="E7" s="12">
        <f>'2'!F30/'1'!F29</f>
        <v>5.8693057182038752E-2</v>
      </c>
      <c r="F7" s="12">
        <f>'2'!G30/'1'!G29</f>
        <v>4.1874743715815239E-2</v>
      </c>
      <c r="G7" s="12">
        <f>'2'!H30/'1'!H29</f>
        <v>2.2588568700117547E-2</v>
      </c>
    </row>
    <row r="8" spans="1:7" x14ac:dyDescent="0.25">
      <c r="A8" s="3" t="s">
        <v>113</v>
      </c>
      <c r="B8" s="12">
        <f>'2'!C30/'1'!C59</f>
        <v>0.19879831466941028</v>
      </c>
      <c r="C8" s="12">
        <f>'2'!D30/'1'!D59</f>
        <v>0.19538754197156422</v>
      </c>
      <c r="D8" s="12">
        <f>'2'!E30/'1'!E59</f>
        <v>0.1539162063522381</v>
      </c>
      <c r="E8" s="12">
        <f>'2'!F30/'1'!F59</f>
        <v>0.11770315899359661</v>
      </c>
      <c r="F8" s="12">
        <f>'2'!G30/'1'!G59</f>
        <v>7.8181006664958558E-2</v>
      </c>
      <c r="G8" s="12">
        <f>'2'!H30/'1'!H59</f>
        <v>5.0931614802220096E-2</v>
      </c>
    </row>
    <row r="9" spans="1:7" x14ac:dyDescent="0.25">
      <c r="A9" s="3" t="s">
        <v>62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1</v>
      </c>
    </row>
    <row r="10" spans="1:7" x14ac:dyDescent="0.25">
      <c r="A10" s="3" t="s">
        <v>63</v>
      </c>
      <c r="B10" s="27">
        <f>'1'!C28/'1'!C50</f>
        <v>1.4622659589756877</v>
      </c>
      <c r="C10" s="27">
        <f>'1'!D28/'1'!D50</f>
        <v>1.4539846800123819</v>
      </c>
      <c r="D10" s="27">
        <f>'1'!E28/'1'!E50</f>
        <v>1.3973570853329305</v>
      </c>
      <c r="E10" s="27">
        <f>'1'!F28/'1'!F50</f>
        <v>1.2121988707134477</v>
      </c>
      <c r="F10" s="27">
        <f>'1'!G28/'1'!G50</f>
        <v>1.3736179432964013</v>
      </c>
      <c r="G10" s="27">
        <f>'1'!H28/'1'!H50</f>
        <v>1.2079630578927496</v>
      </c>
    </row>
    <row r="11" spans="1:7" x14ac:dyDescent="0.25">
      <c r="A11" s="3" t="s">
        <v>114</v>
      </c>
      <c r="B11" s="12">
        <f>'2'!C30/'2'!C6</f>
        <v>0.12189359599258004</v>
      </c>
      <c r="C11" s="12">
        <f>'2'!D30/'2'!D6</f>
        <v>0.13111348619854182</v>
      </c>
      <c r="D11" s="12">
        <f>'2'!E30/'2'!E6</f>
        <v>0.10743561337710132</v>
      </c>
      <c r="E11" s="12">
        <f>'2'!F30/'2'!F6</f>
        <v>6.4094269369717807E-2</v>
      </c>
      <c r="F11" s="12">
        <f>'2'!G30/'2'!G6</f>
        <v>4.0291077272851118E-2</v>
      </c>
      <c r="G11" s="12">
        <f>'2'!H30/'2'!H6</f>
        <v>2.3846241806211574E-2</v>
      </c>
    </row>
    <row r="12" spans="1:7" x14ac:dyDescent="0.25">
      <c r="A12" t="s">
        <v>64</v>
      </c>
      <c r="B12" s="12">
        <f>'2'!C15/'2'!C6</f>
        <v>0.1085944091262179</v>
      </c>
      <c r="C12" s="12">
        <f>'2'!D15/'2'!D6</f>
        <v>0.12258373956098244</v>
      </c>
      <c r="D12" s="12">
        <f>'2'!E15/'2'!E6</f>
        <v>9.3499155937289899E-2</v>
      </c>
      <c r="E12" s="12">
        <f>'2'!F15/'2'!F6</f>
        <v>3.7102523697959307E-2</v>
      </c>
      <c r="F12" s="12">
        <f>'2'!G15/'2'!G6</f>
        <v>2.6291838857791933E-2</v>
      </c>
      <c r="G12" s="12">
        <f>'2'!H15/'2'!H6</f>
        <v>5.7202322778687476E-3</v>
      </c>
    </row>
    <row r="13" spans="1:7" x14ac:dyDescent="0.25">
      <c r="A13" s="3" t="s">
        <v>115</v>
      </c>
      <c r="B13" s="12">
        <f>'2'!C30/('1'!C59)</f>
        <v>0.19879831466941028</v>
      </c>
      <c r="C13" s="12">
        <f>'2'!D30/('1'!D59)</f>
        <v>0.19538754197156422</v>
      </c>
      <c r="D13" s="12">
        <f>'2'!E30/('1'!E59)</f>
        <v>0.1539162063522381</v>
      </c>
      <c r="E13" s="12">
        <f>'2'!F30/('1'!F59)</f>
        <v>0.11770315899359661</v>
      </c>
      <c r="F13" s="12">
        <f>'2'!G30/('1'!G59)</f>
        <v>7.8181006664958558E-2</v>
      </c>
      <c r="G13" s="12">
        <f>'2'!H30/('1'!H59)</f>
        <v>5.0931614802220096E-2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2020-04-11T15:30:01Z</dcterms:modified>
</cp:coreProperties>
</file>