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Hbo+G6d0l54ZdwHq3Bn3gLhNAzA=="/>
    </ext>
  </extLst>
</workbook>
</file>

<file path=xl/calcChain.xml><?xml version="1.0" encoding="utf-8"?>
<calcChain xmlns="http://schemas.openxmlformats.org/spreadsheetml/2006/main">
  <c r="F8" i="4" l="1"/>
  <c r="B8" i="4"/>
  <c r="F7" i="4"/>
  <c r="E7" i="4"/>
  <c r="B7" i="4"/>
  <c r="I42" i="3"/>
  <c r="H42" i="3"/>
  <c r="G42" i="3"/>
  <c r="F42" i="3"/>
  <c r="E42" i="3"/>
  <c r="D42" i="3"/>
  <c r="C42" i="3"/>
  <c r="B42" i="3"/>
  <c r="I35" i="3"/>
  <c r="H35" i="3"/>
  <c r="G35" i="3"/>
  <c r="F35" i="3"/>
  <c r="E35" i="3"/>
  <c r="D35" i="3"/>
  <c r="C35" i="3"/>
  <c r="B35" i="3"/>
  <c r="I20" i="3"/>
  <c r="H20" i="3"/>
  <c r="G20" i="3"/>
  <c r="F20" i="3"/>
  <c r="E20" i="3"/>
  <c r="D20" i="3"/>
  <c r="C20" i="3"/>
  <c r="B20" i="3"/>
  <c r="I12" i="3"/>
  <c r="I41" i="3" s="1"/>
  <c r="H12" i="3"/>
  <c r="H41" i="3" s="1"/>
  <c r="G12" i="3"/>
  <c r="G41" i="3" s="1"/>
  <c r="F12" i="3"/>
  <c r="F41" i="3" s="1"/>
  <c r="E12" i="3"/>
  <c r="E41" i="3" s="1"/>
  <c r="D12" i="3"/>
  <c r="D41" i="3" s="1"/>
  <c r="C12" i="3"/>
  <c r="C41" i="3" s="1"/>
  <c r="B12" i="3"/>
  <c r="B41" i="3" s="1"/>
  <c r="I27" i="2"/>
  <c r="H27" i="2"/>
  <c r="G27" i="2"/>
  <c r="F27" i="2"/>
  <c r="E27" i="2"/>
  <c r="D27" i="2"/>
  <c r="C27" i="2"/>
  <c r="B27" i="2"/>
  <c r="I21" i="2"/>
  <c r="H21" i="2"/>
  <c r="G21" i="2"/>
  <c r="F21" i="2"/>
  <c r="E21" i="2"/>
  <c r="D21" i="2"/>
  <c r="C21" i="2"/>
  <c r="B21" i="2"/>
  <c r="I9" i="2"/>
  <c r="H9" i="2"/>
  <c r="G9" i="2"/>
  <c r="F9" i="2"/>
  <c r="E9" i="2"/>
  <c r="D9" i="2"/>
  <c r="C9" i="2"/>
  <c r="B9" i="2"/>
  <c r="I7" i="2"/>
  <c r="I13" i="2" s="1"/>
  <c r="I18" i="2" s="1"/>
  <c r="I20" i="2" s="1"/>
  <c r="I24" i="2" s="1"/>
  <c r="I26" i="2" s="1"/>
  <c r="H7" i="2"/>
  <c r="H13" i="2" s="1"/>
  <c r="G7" i="2"/>
  <c r="G13" i="2" s="1"/>
  <c r="F7" i="2"/>
  <c r="F13" i="2" s="1"/>
  <c r="E7" i="2"/>
  <c r="E13" i="2" s="1"/>
  <c r="D7" i="2"/>
  <c r="D13" i="2" s="1"/>
  <c r="C7" i="2"/>
  <c r="C13" i="2" s="1"/>
  <c r="B7" i="2"/>
  <c r="B13" i="2" s="1"/>
  <c r="I47" i="1"/>
  <c r="H47" i="1"/>
  <c r="G47" i="1"/>
  <c r="F47" i="1"/>
  <c r="E47" i="1"/>
  <c r="D47" i="1"/>
  <c r="C47" i="1"/>
  <c r="B47" i="1"/>
  <c r="I38" i="1"/>
  <c r="I46" i="1" s="1"/>
  <c r="H38" i="1"/>
  <c r="H7" i="4" s="1"/>
  <c r="G38" i="1"/>
  <c r="F38" i="1"/>
  <c r="F46" i="1" s="1"/>
  <c r="E38" i="1"/>
  <c r="E46" i="1" s="1"/>
  <c r="D38" i="1"/>
  <c r="D7" i="4" s="1"/>
  <c r="C38" i="1"/>
  <c r="C46" i="1" s="1"/>
  <c r="B38" i="1"/>
  <c r="B46" i="1" s="1"/>
  <c r="I26" i="1"/>
  <c r="H26" i="1"/>
  <c r="G26" i="1"/>
  <c r="F26" i="1"/>
  <c r="E26" i="1"/>
  <c r="D26" i="1"/>
  <c r="C26" i="1"/>
  <c r="B26" i="1"/>
  <c r="I22" i="1"/>
  <c r="I36" i="1" s="1"/>
  <c r="H22" i="1"/>
  <c r="H36" i="1" s="1"/>
  <c r="G22" i="1"/>
  <c r="G36" i="1" s="1"/>
  <c r="F22" i="1"/>
  <c r="F36" i="1" s="1"/>
  <c r="E22" i="1"/>
  <c r="E36" i="1" s="1"/>
  <c r="D22" i="1"/>
  <c r="D36" i="1" s="1"/>
  <c r="C22" i="1"/>
  <c r="C36" i="1" s="1"/>
  <c r="B22" i="1"/>
  <c r="B36" i="1" s="1"/>
  <c r="I11" i="1"/>
  <c r="H11" i="1"/>
  <c r="H8" i="4" s="1"/>
  <c r="G11" i="1"/>
  <c r="G8" i="4" s="1"/>
  <c r="F11" i="1"/>
  <c r="E11" i="1"/>
  <c r="E8" i="4" s="1"/>
  <c r="D11" i="1"/>
  <c r="D8" i="4" s="1"/>
  <c r="C11" i="1"/>
  <c r="C8" i="4" s="1"/>
  <c r="B11" i="1"/>
  <c r="I6" i="1"/>
  <c r="I18" i="1" s="1"/>
  <c r="H6" i="1"/>
  <c r="H18" i="1" s="1"/>
  <c r="G6" i="1"/>
  <c r="G18" i="1" s="1"/>
  <c r="F6" i="1"/>
  <c r="F18" i="1" s="1"/>
  <c r="E6" i="1"/>
  <c r="E18" i="1" s="1"/>
  <c r="D6" i="1"/>
  <c r="D18" i="1" s="1"/>
  <c r="C6" i="1"/>
  <c r="C18" i="1" s="1"/>
  <c r="B6" i="1"/>
  <c r="B18" i="1" s="1"/>
  <c r="C10" i="4" l="1"/>
  <c r="C18" i="2"/>
  <c r="C20" i="2" s="1"/>
  <c r="C24" i="2" s="1"/>
  <c r="D18" i="2"/>
  <c r="D20" i="2" s="1"/>
  <c r="D24" i="2" s="1"/>
  <c r="D10" i="4"/>
  <c r="H18" i="2"/>
  <c r="H20" i="2" s="1"/>
  <c r="H24" i="2" s="1"/>
  <c r="H10" i="4"/>
  <c r="G44" i="1"/>
  <c r="E18" i="2"/>
  <c r="E20" i="2" s="1"/>
  <c r="E24" i="2" s="1"/>
  <c r="E10" i="4"/>
  <c r="G10" i="4"/>
  <c r="G18" i="2"/>
  <c r="G20" i="2" s="1"/>
  <c r="G24" i="2" s="1"/>
  <c r="B18" i="2"/>
  <c r="B20" i="2" s="1"/>
  <c r="B24" i="2" s="1"/>
  <c r="B10" i="4"/>
  <c r="F18" i="2"/>
  <c r="F20" i="2" s="1"/>
  <c r="F24" i="2" s="1"/>
  <c r="F10" i="4"/>
  <c r="C44" i="1"/>
  <c r="G46" i="1"/>
  <c r="C37" i="3"/>
  <c r="C39" i="3" s="1"/>
  <c r="D44" i="1"/>
  <c r="D37" i="3"/>
  <c r="D39" i="3" s="1"/>
  <c r="E44" i="1"/>
  <c r="I44" i="1"/>
  <c r="E37" i="3"/>
  <c r="E39" i="3" s="1"/>
  <c r="I37" i="3"/>
  <c r="I39" i="3" s="1"/>
  <c r="C7" i="4"/>
  <c r="G7" i="4"/>
  <c r="G37" i="3"/>
  <c r="G39" i="3" s="1"/>
  <c r="H44" i="1"/>
  <c r="D46" i="1"/>
  <c r="H46" i="1"/>
  <c r="H37" i="3"/>
  <c r="H39" i="3" s="1"/>
  <c r="B44" i="1"/>
  <c r="F44" i="1"/>
  <c r="B37" i="3"/>
  <c r="B39" i="3" s="1"/>
  <c r="F37" i="3"/>
  <c r="F39" i="3" s="1"/>
  <c r="B9" i="4" l="1"/>
  <c r="B5" i="4"/>
  <c r="B26" i="2"/>
  <c r="B11" i="4"/>
  <c r="B6" i="4"/>
  <c r="E6" i="4"/>
  <c r="E9" i="4"/>
  <c r="E5" i="4"/>
  <c r="E26" i="2"/>
  <c r="E11" i="4"/>
  <c r="G6" i="4"/>
  <c r="G9" i="4"/>
  <c r="G26" i="2"/>
  <c r="G11" i="4"/>
  <c r="G5" i="4"/>
  <c r="D11" i="4"/>
  <c r="D26" i="2"/>
  <c r="D6" i="4"/>
  <c r="D9" i="4"/>
  <c r="D5" i="4"/>
  <c r="F9" i="4"/>
  <c r="F5" i="4"/>
  <c r="F26" i="2"/>
  <c r="F6" i="4"/>
  <c r="F11" i="4"/>
  <c r="C6" i="4"/>
  <c r="C5" i="4"/>
  <c r="C11" i="4"/>
  <c r="C9" i="4"/>
  <c r="C26" i="2"/>
  <c r="H11" i="4"/>
  <c r="H9" i="4"/>
  <c r="H5" i="4"/>
  <c r="H26" i="2"/>
  <c r="H6" i="4"/>
</calcChain>
</file>

<file path=xl/sharedStrings.xml><?xml version="1.0" encoding="utf-8"?>
<sst xmlns="http://schemas.openxmlformats.org/spreadsheetml/2006/main" count="102" uniqueCount="94">
  <si>
    <t>TOSRIFA INDUSTRIES LIMITED</t>
  </si>
  <si>
    <t>Income Statement</t>
  </si>
  <si>
    <t>Cash Flow Statement</t>
  </si>
  <si>
    <t>As at year end</t>
  </si>
  <si>
    <t>Net Revenues</t>
  </si>
  <si>
    <t>Net Cash Flows - Operating Activities</t>
  </si>
  <si>
    <t>Balance Sheet</t>
  </si>
  <si>
    <t>ASSETS</t>
  </si>
  <si>
    <t>NON CURRENT ASSETS</t>
  </si>
  <si>
    <t>Collection from turnover</t>
  </si>
  <si>
    <t>Cash received from other income</t>
  </si>
  <si>
    <t>Cost of goods sold</t>
  </si>
  <si>
    <t>Cash paid to suppliers</t>
  </si>
  <si>
    <t>Operating expesnes paid</t>
  </si>
  <si>
    <t>Finance cost</t>
  </si>
  <si>
    <t>Income tax paid</t>
  </si>
  <si>
    <t>Property,Plant  and  Equipment, net of accumulated depreciation</t>
  </si>
  <si>
    <t>Gross Profit</t>
  </si>
  <si>
    <t>Capital work in progress</t>
  </si>
  <si>
    <t>Intangible assets</t>
  </si>
  <si>
    <t>CURRENT ASSETS</t>
  </si>
  <si>
    <t>Net Cash Flows - Investment Activities</t>
  </si>
  <si>
    <t>Advance, deposits &amp; prepayments</t>
  </si>
  <si>
    <t>Purchase of property, plant and equipment</t>
  </si>
  <si>
    <t>Operating Incomes/Expenses</t>
  </si>
  <si>
    <t>Accounts receivables</t>
  </si>
  <si>
    <t>Accrued income</t>
  </si>
  <si>
    <t>Inventories</t>
  </si>
  <si>
    <t>Cash &amp; Cash equivalent</t>
  </si>
  <si>
    <t>Purchase of intangible asset</t>
  </si>
  <si>
    <t>Payments for acquisition of intangible assets</t>
  </si>
  <si>
    <t>Administrative expesnes</t>
  </si>
  <si>
    <t>Disposal of fixed asset</t>
  </si>
  <si>
    <t>Selling expenses</t>
  </si>
  <si>
    <t>Liabilities and Capital</t>
  </si>
  <si>
    <t>Operating Profit</t>
  </si>
  <si>
    <t>Net Cash Flows - Financing Activities</t>
  </si>
  <si>
    <t>Receipt/Repayment of long term loan</t>
  </si>
  <si>
    <t>Liabilities</t>
  </si>
  <si>
    <t>Received/repayment of long term loan current portion</t>
  </si>
  <si>
    <t>Non Current Liabilities</t>
  </si>
  <si>
    <t>Non-Operating Income/(Expenses)</t>
  </si>
  <si>
    <t>Short term received/paid</t>
  </si>
  <si>
    <t>packing credit loan</t>
  </si>
  <si>
    <t>Loan recived /paid (Accepted liability for machinery)</t>
  </si>
  <si>
    <t>Long term loans - secured</t>
  </si>
  <si>
    <t>Financial Expenses</t>
  </si>
  <si>
    <t>Inter company inflow</t>
  </si>
  <si>
    <t>Inter company outflow</t>
  </si>
  <si>
    <t>Other Income</t>
  </si>
  <si>
    <t>Deferred tax liability</t>
  </si>
  <si>
    <t>Issue of ordinary share</t>
  </si>
  <si>
    <t>Non operating income</t>
  </si>
  <si>
    <t>Share premium</t>
  </si>
  <si>
    <t>Current Liabilities</t>
  </si>
  <si>
    <t>Cash dividend paid</t>
  </si>
  <si>
    <t>Profit Before contribution to WPPF</t>
  </si>
  <si>
    <t>Interest income</t>
  </si>
  <si>
    <t>Unclaimed IPO application activities</t>
  </si>
  <si>
    <t>Accounts payable</t>
  </si>
  <si>
    <t>Provision for expenses</t>
  </si>
  <si>
    <t>Accepted machinery liability</t>
  </si>
  <si>
    <t>Short term loan</t>
  </si>
  <si>
    <t>Contribution to WPPF</t>
  </si>
  <si>
    <t>Long term loan current portion</t>
  </si>
  <si>
    <t>Profit Before Taxation</t>
  </si>
  <si>
    <t>Inter company current account</t>
  </si>
  <si>
    <t>Provision for income taxes</t>
  </si>
  <si>
    <t>Workers participation/welfare funds</t>
  </si>
  <si>
    <t>Net Change in Cash Flows</t>
  </si>
  <si>
    <t>Provision for Taxation</t>
  </si>
  <si>
    <t>Cash and Cash Equivalents at Beginning Period</t>
  </si>
  <si>
    <t>Current</t>
  </si>
  <si>
    <t>Shareholders’ Equity</t>
  </si>
  <si>
    <t>Cash and Cash Equivalents at End of Period</t>
  </si>
  <si>
    <t>Deferred</t>
  </si>
  <si>
    <t>Net Profit</t>
  </si>
  <si>
    <t>Net Operating Cash Flow Per Share</t>
  </si>
  <si>
    <t>Share capital</t>
  </si>
  <si>
    <t>Reatined earnings</t>
  </si>
  <si>
    <t>Revaluation surplus</t>
  </si>
  <si>
    <t>Earnings per share (par value Taka 10)</t>
  </si>
  <si>
    <t>Shares to Calculate NOCFPS</t>
  </si>
  <si>
    <t>Net assets value per share</t>
  </si>
  <si>
    <t>Shares to calculate NAVPS</t>
  </si>
  <si>
    <t>Shares to Calculate EPS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</si>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</sst>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/>
    <xf numFmtId="41" fontId="3" fillId="0" borderId="1" xfId="0" applyNumberFormat="1" applyFont="1" applyBorder="1"/>
    <xf numFmtId="41" fontId="1" fillId="0" borderId="0" xfId="0" applyNumberFormat="1" applyFont="1"/>
    <xf numFmtId="3" fontId="3" fillId="0" borderId="1" xfId="0" applyNumberFormat="1" applyFont="1" applyBorder="1"/>
    <xf numFmtId="41" fontId="1" fillId="0" borderId="2" xfId="0" applyNumberFormat="1" applyFont="1" applyBorder="1"/>
    <xf numFmtId="3" fontId="1" fillId="0" borderId="0" xfId="0" applyNumberFormat="1" applyFont="1"/>
    <xf numFmtId="0" fontId="3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3" xfId="0" applyFont="1" applyBorder="1"/>
    <xf numFmtId="0" fontId="3" fillId="0" borderId="0" xfId="0" applyFont="1" applyAlignment="1">
      <alignment horizontal="center"/>
    </xf>
    <xf numFmtId="41" fontId="1" fillId="0" borderId="3" xfId="0" applyNumberFormat="1" applyFont="1" applyBorder="1"/>
    <xf numFmtId="2" fontId="3" fillId="0" borderId="0" xfId="0" applyNumberFormat="1" applyFont="1"/>
    <xf numFmtId="43" fontId="3" fillId="0" borderId="0" xfId="0" applyNumberFormat="1" applyFont="1"/>
    <xf numFmtId="4" fontId="1" fillId="0" borderId="0" xfId="0" applyNumberFormat="1" applyFont="1"/>
    <xf numFmtId="0" fontId="5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0.25" customWidth="1"/>
    <col min="2" max="8" width="12.5" customWidth="1"/>
    <col min="9" max="9" width="14.5" customWidth="1"/>
    <col min="10" max="26" width="7.625" customWidth="1"/>
  </cols>
  <sheetData>
    <row r="1" spans="1:10" x14ac:dyDescent="0.25">
      <c r="A1" s="1" t="s">
        <v>0</v>
      </c>
    </row>
    <row r="2" spans="1:10" x14ac:dyDescent="0.25">
      <c r="A2" s="1" t="s">
        <v>6</v>
      </c>
      <c r="B2" s="1"/>
    </row>
    <row r="3" spans="1:10" x14ac:dyDescent="0.25">
      <c r="A3" s="2" t="s">
        <v>3</v>
      </c>
    </row>
    <row r="4" spans="1:10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10" x14ac:dyDescent="0.25">
      <c r="A5" s="4" t="s">
        <v>7</v>
      </c>
      <c r="B5" s="5"/>
      <c r="C5" s="5"/>
      <c r="D5" s="5"/>
      <c r="E5" s="5"/>
      <c r="F5" s="5"/>
      <c r="G5" s="5"/>
      <c r="H5" s="5"/>
    </row>
    <row r="6" spans="1:10" x14ac:dyDescent="0.25">
      <c r="A6" s="6" t="s">
        <v>8</v>
      </c>
      <c r="B6" s="10">
        <f t="shared" ref="B6:I6" si="0">SUM(B7:B9)</f>
        <v>1040579164</v>
      </c>
      <c r="C6" s="10">
        <f t="shared" si="0"/>
        <v>1137251821</v>
      </c>
      <c r="D6" s="10">
        <f t="shared" si="0"/>
        <v>1155082584</v>
      </c>
      <c r="E6" s="10">
        <f t="shared" si="0"/>
        <v>1289546243</v>
      </c>
      <c r="F6" s="10">
        <f t="shared" si="0"/>
        <v>1374270684</v>
      </c>
      <c r="G6" s="10">
        <f t="shared" si="0"/>
        <v>2256047638</v>
      </c>
      <c r="H6" s="10">
        <f t="shared" si="0"/>
        <v>2839617163</v>
      </c>
      <c r="I6" s="10">
        <f t="shared" si="0"/>
        <v>3217527387</v>
      </c>
    </row>
    <row r="7" spans="1:10" x14ac:dyDescent="0.25">
      <c r="A7" s="2" t="s">
        <v>16</v>
      </c>
      <c r="B7" s="5">
        <v>1021959500</v>
      </c>
      <c r="C7" s="5">
        <v>1038910230</v>
      </c>
      <c r="D7" s="5">
        <v>1152387796</v>
      </c>
      <c r="E7" s="5">
        <v>1196698171</v>
      </c>
      <c r="F7" s="5">
        <v>1211662868</v>
      </c>
      <c r="G7" s="5">
        <v>1265129038</v>
      </c>
      <c r="H7" s="5">
        <v>1800352533</v>
      </c>
      <c r="I7" s="5">
        <v>3215019017</v>
      </c>
    </row>
    <row r="8" spans="1:10" x14ac:dyDescent="0.25">
      <c r="A8" s="2" t="s">
        <v>18</v>
      </c>
      <c r="B8" s="5">
        <v>18576764</v>
      </c>
      <c r="C8" s="5">
        <v>98320141</v>
      </c>
      <c r="D8" s="5">
        <v>0</v>
      </c>
      <c r="E8" s="5">
        <v>90700231</v>
      </c>
      <c r="F8" s="5">
        <v>160810324</v>
      </c>
      <c r="G8" s="5">
        <v>989318118</v>
      </c>
      <c r="H8" s="5">
        <v>1036462941</v>
      </c>
    </row>
    <row r="9" spans="1:10" x14ac:dyDescent="0.25">
      <c r="A9" s="2" t="s">
        <v>19</v>
      </c>
      <c r="B9" s="5">
        <v>42900</v>
      </c>
      <c r="C9" s="5">
        <v>21450</v>
      </c>
      <c r="D9" s="5">
        <v>2694788</v>
      </c>
      <c r="E9" s="5">
        <v>2147841</v>
      </c>
      <c r="F9" s="5">
        <v>1797492</v>
      </c>
      <c r="G9" s="5">
        <v>1600482</v>
      </c>
      <c r="H9" s="5">
        <v>2801689</v>
      </c>
      <c r="I9" s="5">
        <v>2508370</v>
      </c>
    </row>
    <row r="10" spans="1:10" x14ac:dyDescent="0.25">
      <c r="B10" s="5"/>
      <c r="C10" s="5"/>
      <c r="D10" s="5"/>
      <c r="E10" s="5"/>
      <c r="F10" s="5"/>
      <c r="G10" s="5"/>
      <c r="H10" s="5"/>
    </row>
    <row r="11" spans="1:10" x14ac:dyDescent="0.25">
      <c r="A11" s="6" t="s">
        <v>20</v>
      </c>
      <c r="B11" s="10">
        <f t="shared" ref="B11:I11" si="1">SUM(B12:B16)</f>
        <v>571766132</v>
      </c>
      <c r="C11" s="10">
        <f t="shared" si="1"/>
        <v>405955883</v>
      </c>
      <c r="D11" s="10">
        <f t="shared" si="1"/>
        <v>502331089</v>
      </c>
      <c r="E11" s="10">
        <f t="shared" si="1"/>
        <v>1083537327</v>
      </c>
      <c r="F11" s="10">
        <f t="shared" si="1"/>
        <v>1074644924</v>
      </c>
      <c r="G11" s="10">
        <f t="shared" si="1"/>
        <v>699369310</v>
      </c>
      <c r="H11" s="10">
        <f t="shared" si="1"/>
        <v>770767811</v>
      </c>
      <c r="I11" s="10">
        <f t="shared" si="1"/>
        <v>1114769347</v>
      </c>
    </row>
    <row r="12" spans="1:10" x14ac:dyDescent="0.25">
      <c r="A12" s="8" t="s">
        <v>22</v>
      </c>
      <c r="B12" s="5">
        <v>42667246</v>
      </c>
      <c r="C12" s="5">
        <v>3945667</v>
      </c>
      <c r="D12" s="5">
        <v>11157657</v>
      </c>
      <c r="E12" s="5">
        <v>22873576</v>
      </c>
      <c r="F12" s="5">
        <v>82104115</v>
      </c>
      <c r="G12" s="5">
        <v>132308738</v>
      </c>
      <c r="H12" s="5">
        <v>142676693</v>
      </c>
      <c r="I12" s="5">
        <v>117674079</v>
      </c>
    </row>
    <row r="13" spans="1:10" x14ac:dyDescent="0.25">
      <c r="A13" s="8" t="s">
        <v>25</v>
      </c>
      <c r="B13" s="5">
        <v>154836317</v>
      </c>
      <c r="C13" s="5">
        <v>200129367</v>
      </c>
      <c r="D13" s="5">
        <v>203676327</v>
      </c>
      <c r="E13" s="5">
        <v>111289198</v>
      </c>
      <c r="F13" s="5">
        <v>250774035</v>
      </c>
      <c r="G13" s="5">
        <v>153890622</v>
      </c>
      <c r="H13" s="5">
        <v>71543032</v>
      </c>
      <c r="I13" s="5">
        <v>392928779</v>
      </c>
    </row>
    <row r="14" spans="1:10" x14ac:dyDescent="0.25">
      <c r="A14" s="8" t="s">
        <v>26</v>
      </c>
      <c r="B14" s="5">
        <v>0</v>
      </c>
      <c r="C14" s="5">
        <v>0</v>
      </c>
      <c r="D14" s="5">
        <v>0</v>
      </c>
      <c r="E14" s="5">
        <v>5536521</v>
      </c>
      <c r="F14" s="5">
        <v>1110551</v>
      </c>
      <c r="G14" s="5">
        <v>10970356</v>
      </c>
      <c r="H14" s="5">
        <v>13085478</v>
      </c>
      <c r="I14" s="5">
        <v>9865506</v>
      </c>
    </row>
    <row r="15" spans="1:10" x14ac:dyDescent="0.25">
      <c r="A15" s="8" t="s">
        <v>27</v>
      </c>
      <c r="B15" s="5">
        <v>373490479</v>
      </c>
      <c r="C15" s="5">
        <v>197686077</v>
      </c>
      <c r="D15" s="5">
        <v>191456393</v>
      </c>
      <c r="E15" s="5">
        <v>210190347</v>
      </c>
      <c r="F15" s="5">
        <v>154385280</v>
      </c>
      <c r="G15" s="5">
        <v>208747336</v>
      </c>
      <c r="H15" s="5">
        <v>335136272</v>
      </c>
      <c r="I15" s="5">
        <v>463514027</v>
      </c>
    </row>
    <row r="16" spans="1:10" x14ac:dyDescent="0.25">
      <c r="A16" s="8" t="s">
        <v>28</v>
      </c>
      <c r="B16" s="5">
        <v>772090</v>
      </c>
      <c r="C16" s="5">
        <v>4194772</v>
      </c>
      <c r="D16" s="5">
        <v>96040712</v>
      </c>
      <c r="E16" s="5">
        <v>733647685</v>
      </c>
      <c r="F16" s="5">
        <v>586270943</v>
      </c>
      <c r="G16" s="5">
        <v>193452258</v>
      </c>
      <c r="H16" s="5">
        <v>208326336</v>
      </c>
      <c r="I16" s="5">
        <v>130786956</v>
      </c>
      <c r="J16" s="7"/>
    </row>
    <row r="17" spans="1:9" x14ac:dyDescent="0.25">
      <c r="B17" s="5"/>
      <c r="C17" s="5"/>
      <c r="D17" s="5"/>
      <c r="E17" s="5"/>
      <c r="F17" s="5"/>
      <c r="G17" s="5"/>
      <c r="H17" s="5"/>
    </row>
    <row r="18" spans="1:9" x14ac:dyDescent="0.25">
      <c r="A18" s="1"/>
      <c r="B18" s="10">
        <f t="shared" ref="B18:I18" si="2">SUM(B6,B11)</f>
        <v>1612345296</v>
      </c>
      <c r="C18" s="10">
        <f t="shared" si="2"/>
        <v>1543207704</v>
      </c>
      <c r="D18" s="10">
        <f t="shared" si="2"/>
        <v>1657413673</v>
      </c>
      <c r="E18" s="10">
        <f t="shared" si="2"/>
        <v>2373083570</v>
      </c>
      <c r="F18" s="10">
        <f t="shared" si="2"/>
        <v>2448915608</v>
      </c>
      <c r="G18" s="10">
        <f t="shared" si="2"/>
        <v>2955416948</v>
      </c>
      <c r="H18" s="10">
        <f t="shared" si="2"/>
        <v>3610384974</v>
      </c>
      <c r="I18" s="10">
        <f t="shared" si="2"/>
        <v>4332296734</v>
      </c>
    </row>
    <row r="19" spans="1:9" x14ac:dyDescent="0.25">
      <c r="B19" s="5"/>
      <c r="C19" s="5"/>
      <c r="D19" s="5"/>
      <c r="E19" s="5"/>
      <c r="F19" s="5"/>
      <c r="G19" s="5"/>
      <c r="H19" s="5"/>
    </row>
    <row r="20" spans="1:9" ht="15.75" x14ac:dyDescent="0.25">
      <c r="A20" s="15" t="s">
        <v>34</v>
      </c>
      <c r="B20" s="5"/>
      <c r="C20" s="10"/>
      <c r="D20" s="10"/>
      <c r="E20" s="10"/>
      <c r="F20" s="10"/>
      <c r="G20" s="10"/>
      <c r="H20" s="5"/>
    </row>
    <row r="21" spans="1:9" ht="15.75" customHeight="1" x14ac:dyDescent="0.25">
      <c r="A21" s="16" t="s">
        <v>38</v>
      </c>
      <c r="B21" s="5"/>
      <c r="C21" s="10"/>
      <c r="D21" s="10"/>
      <c r="E21" s="10"/>
      <c r="F21" s="10"/>
      <c r="G21" s="10"/>
      <c r="H21" s="5"/>
    </row>
    <row r="22" spans="1:9" ht="15.75" customHeight="1" x14ac:dyDescent="0.25">
      <c r="A22" s="6" t="s">
        <v>40</v>
      </c>
      <c r="B22" s="10">
        <f t="shared" ref="B22:I22" si="3">SUM(B23:B24)</f>
        <v>112462054</v>
      </c>
      <c r="C22" s="10">
        <f t="shared" si="3"/>
        <v>64362749</v>
      </c>
      <c r="D22" s="10">
        <f t="shared" si="3"/>
        <v>59107017</v>
      </c>
      <c r="E22" s="10">
        <f t="shared" si="3"/>
        <v>49528007</v>
      </c>
      <c r="F22" s="10">
        <f t="shared" si="3"/>
        <v>43615769</v>
      </c>
      <c r="G22" s="10">
        <f t="shared" si="3"/>
        <v>278529515</v>
      </c>
      <c r="H22" s="10">
        <f t="shared" si="3"/>
        <v>692704727</v>
      </c>
      <c r="I22" s="10">
        <f t="shared" si="3"/>
        <v>838329009</v>
      </c>
    </row>
    <row r="23" spans="1:9" ht="15.75" customHeight="1" x14ac:dyDescent="0.25">
      <c r="A23" s="8" t="s">
        <v>45</v>
      </c>
      <c r="B23" s="5">
        <v>112462054</v>
      </c>
      <c r="C23" s="5">
        <v>64362749</v>
      </c>
      <c r="D23" s="5">
        <v>59107017</v>
      </c>
      <c r="E23" s="5">
        <v>49528007</v>
      </c>
      <c r="F23" s="5">
        <v>36319832</v>
      </c>
      <c r="G23" s="5">
        <v>262585727</v>
      </c>
      <c r="H23" s="5">
        <v>676760939</v>
      </c>
      <c r="I23" s="5">
        <v>774065553</v>
      </c>
    </row>
    <row r="24" spans="1:9" ht="15.75" customHeight="1" x14ac:dyDescent="0.25">
      <c r="A24" s="8" t="s">
        <v>50</v>
      </c>
      <c r="B24" s="5">
        <v>0</v>
      </c>
      <c r="C24" s="5">
        <v>0</v>
      </c>
      <c r="D24" s="5">
        <v>0</v>
      </c>
      <c r="E24" s="5">
        <v>0</v>
      </c>
      <c r="F24" s="5">
        <v>7295937</v>
      </c>
      <c r="G24" s="5">
        <v>15943788</v>
      </c>
      <c r="H24" s="5">
        <v>15943788</v>
      </c>
      <c r="I24" s="5">
        <v>64263456</v>
      </c>
    </row>
    <row r="25" spans="1:9" ht="15.75" customHeight="1" x14ac:dyDescent="0.25">
      <c r="B25" s="5"/>
      <c r="C25" s="5"/>
      <c r="D25" s="5"/>
      <c r="E25" s="5"/>
      <c r="F25" s="5"/>
      <c r="G25" s="5"/>
      <c r="H25" s="5"/>
    </row>
    <row r="26" spans="1:9" ht="15.75" customHeight="1" x14ac:dyDescent="0.25">
      <c r="A26" s="6" t="s">
        <v>54</v>
      </c>
      <c r="B26" s="10">
        <f t="shared" ref="B26:I26" si="4">SUM(B27:B34)</f>
        <v>459495110</v>
      </c>
      <c r="C26" s="10">
        <f t="shared" si="4"/>
        <v>292569299</v>
      </c>
      <c r="D26" s="10">
        <f t="shared" si="4"/>
        <v>307603257</v>
      </c>
      <c r="E26" s="10">
        <f t="shared" si="4"/>
        <v>279292739</v>
      </c>
      <c r="F26" s="10">
        <f t="shared" si="4"/>
        <v>304867294</v>
      </c>
      <c r="G26" s="10">
        <f t="shared" si="4"/>
        <v>568918753</v>
      </c>
      <c r="H26" s="10">
        <f t="shared" si="4"/>
        <v>792957976</v>
      </c>
      <c r="I26" s="10">
        <f t="shared" si="4"/>
        <v>1393042408</v>
      </c>
    </row>
    <row r="27" spans="1:9" ht="15.75" customHeight="1" x14ac:dyDescent="0.25">
      <c r="A27" s="2" t="s">
        <v>59</v>
      </c>
      <c r="B27" s="5">
        <v>270464203</v>
      </c>
      <c r="C27" s="5">
        <v>131344355</v>
      </c>
      <c r="D27" s="5">
        <v>114294189</v>
      </c>
      <c r="E27" s="5">
        <v>118330278</v>
      </c>
      <c r="F27" s="5">
        <v>125251250</v>
      </c>
      <c r="G27" s="5">
        <v>145230466</v>
      </c>
      <c r="H27" s="5">
        <v>221471559</v>
      </c>
      <c r="I27" s="5">
        <v>451702745</v>
      </c>
    </row>
    <row r="28" spans="1:9" ht="15.75" customHeight="1" x14ac:dyDescent="0.25">
      <c r="A28" s="2" t="s">
        <v>60</v>
      </c>
      <c r="B28" s="5">
        <v>4781673</v>
      </c>
      <c r="C28" s="5">
        <v>6148932</v>
      </c>
      <c r="D28" s="5">
        <v>1727850</v>
      </c>
      <c r="E28" s="5">
        <v>8994420</v>
      </c>
      <c r="F28" s="5">
        <v>4141819</v>
      </c>
      <c r="G28" s="5">
        <v>4296086</v>
      </c>
      <c r="H28" s="5">
        <v>485000</v>
      </c>
      <c r="I28" s="5">
        <v>1378613</v>
      </c>
    </row>
    <row r="29" spans="1:9" ht="15.75" customHeight="1" x14ac:dyDescent="0.25">
      <c r="A29" s="2" t="s">
        <v>61</v>
      </c>
      <c r="B29" s="5">
        <v>0</v>
      </c>
      <c r="C29" s="5">
        <v>0</v>
      </c>
      <c r="D29" s="5">
        <v>34178591</v>
      </c>
      <c r="E29" s="5">
        <v>11958691</v>
      </c>
      <c r="F29" s="5">
        <v>0</v>
      </c>
      <c r="G29" s="5">
        <v>95478192</v>
      </c>
      <c r="H29" s="5"/>
    </row>
    <row r="30" spans="1:9" ht="15.75" customHeight="1" x14ac:dyDescent="0.25">
      <c r="A30" s="2" t="s">
        <v>62</v>
      </c>
      <c r="B30" s="5">
        <v>76653982</v>
      </c>
      <c r="C30" s="5">
        <v>83136084</v>
      </c>
      <c r="D30" s="5">
        <v>98892846</v>
      </c>
      <c r="E30" s="5">
        <v>79971470</v>
      </c>
      <c r="F30" s="5">
        <v>114846831</v>
      </c>
      <c r="G30" s="5">
        <v>281338961</v>
      </c>
      <c r="H30" s="5">
        <v>553798373</v>
      </c>
      <c r="I30" s="5">
        <v>794303948</v>
      </c>
    </row>
    <row r="31" spans="1:9" ht="15.75" customHeight="1" x14ac:dyDescent="0.25">
      <c r="A31" s="2" t="s">
        <v>64</v>
      </c>
      <c r="B31" s="5">
        <v>45784495</v>
      </c>
      <c r="C31" s="5">
        <v>32912405</v>
      </c>
      <c r="D31" s="5">
        <v>28164000</v>
      </c>
      <c r="E31" s="5">
        <v>22631692</v>
      </c>
      <c r="F31" s="5">
        <v>24333741</v>
      </c>
      <c r="G31" s="5">
        <v>26241696</v>
      </c>
      <c r="H31" s="5">
        <v>9935463</v>
      </c>
      <c r="I31" s="5">
        <v>135110928</v>
      </c>
    </row>
    <row r="32" spans="1:9" ht="15.75" customHeight="1" x14ac:dyDescent="0.25">
      <c r="A32" s="2" t="s">
        <v>66</v>
      </c>
      <c r="B32" s="5">
        <v>50897470</v>
      </c>
      <c r="C32" s="5">
        <v>25791545</v>
      </c>
      <c r="D32" s="5">
        <v>0</v>
      </c>
      <c r="E32" s="5">
        <v>0</v>
      </c>
      <c r="F32" s="5">
        <v>0</v>
      </c>
      <c r="G32" s="5">
        <v>0</v>
      </c>
      <c r="H32" s="5"/>
    </row>
    <row r="33" spans="1:9" ht="15.75" customHeight="1" x14ac:dyDescent="0.25">
      <c r="A33" s="2" t="s">
        <v>67</v>
      </c>
      <c r="B33" s="5">
        <v>6201784</v>
      </c>
      <c r="C33" s="5">
        <v>8463808</v>
      </c>
      <c r="D33" s="5">
        <v>23584578</v>
      </c>
      <c r="E33" s="5">
        <v>28220289</v>
      </c>
      <c r="F33" s="5">
        <v>23234308</v>
      </c>
      <c r="G33" s="5">
        <v>4353795</v>
      </c>
      <c r="H33" s="5"/>
    </row>
    <row r="34" spans="1:9" ht="15.75" customHeight="1" x14ac:dyDescent="0.25">
      <c r="A34" s="2" t="s">
        <v>68</v>
      </c>
      <c r="B34" s="5">
        <v>4711503</v>
      </c>
      <c r="C34" s="5">
        <v>4772170</v>
      </c>
      <c r="D34" s="5">
        <v>6761203</v>
      </c>
      <c r="E34" s="5">
        <v>9185899</v>
      </c>
      <c r="F34" s="5">
        <v>13059345</v>
      </c>
      <c r="G34" s="5">
        <v>11979557</v>
      </c>
      <c r="H34" s="5">
        <v>7267581</v>
      </c>
      <c r="I34" s="5">
        <v>10546174</v>
      </c>
    </row>
    <row r="35" spans="1:9" ht="15.75" customHeight="1" x14ac:dyDescent="0.25">
      <c r="B35" s="5"/>
      <c r="C35" s="5"/>
      <c r="D35" s="5"/>
      <c r="E35" s="5"/>
      <c r="F35" s="5"/>
      <c r="G35" s="5"/>
      <c r="H35" s="5"/>
    </row>
    <row r="36" spans="1:9" ht="15.75" customHeight="1" x14ac:dyDescent="0.25">
      <c r="A36" s="1"/>
      <c r="B36" s="10">
        <f t="shared" ref="B36:I36" si="5">SUM(B22,B26)</f>
        <v>571957164</v>
      </c>
      <c r="C36" s="10">
        <f t="shared" si="5"/>
        <v>356932048</v>
      </c>
      <c r="D36" s="10">
        <f t="shared" si="5"/>
        <v>366710274</v>
      </c>
      <c r="E36" s="10">
        <f t="shared" si="5"/>
        <v>328820746</v>
      </c>
      <c r="F36" s="10">
        <f t="shared" si="5"/>
        <v>348483063</v>
      </c>
      <c r="G36" s="10">
        <f t="shared" si="5"/>
        <v>847448268</v>
      </c>
      <c r="H36" s="10">
        <f t="shared" si="5"/>
        <v>1485662703</v>
      </c>
      <c r="I36" s="10">
        <f t="shared" si="5"/>
        <v>2231371417</v>
      </c>
    </row>
    <row r="37" spans="1:9" ht="15.75" customHeight="1" x14ac:dyDescent="0.25">
      <c r="A37" s="1"/>
      <c r="B37" s="5"/>
      <c r="C37" s="5"/>
      <c r="D37" s="5"/>
      <c r="E37" s="5"/>
      <c r="F37" s="5"/>
      <c r="G37" s="5"/>
      <c r="H37" s="5"/>
    </row>
    <row r="38" spans="1:9" ht="15.75" customHeight="1" x14ac:dyDescent="0.25">
      <c r="A38" s="6" t="s">
        <v>73</v>
      </c>
      <c r="B38" s="10">
        <f t="shared" ref="B38:I38" si="6">SUM(B39:B42)</f>
        <v>1040388133</v>
      </c>
      <c r="C38" s="10">
        <f t="shared" si="6"/>
        <v>1186275656</v>
      </c>
      <c r="D38" s="10">
        <f t="shared" si="6"/>
        <v>1290703397</v>
      </c>
      <c r="E38" s="10">
        <f t="shared" si="6"/>
        <v>2044262824</v>
      </c>
      <c r="F38" s="10">
        <f t="shared" si="6"/>
        <v>2100432545</v>
      </c>
      <c r="G38" s="10">
        <f t="shared" si="6"/>
        <v>2107968680</v>
      </c>
      <c r="H38" s="10">
        <f t="shared" si="6"/>
        <v>2124722271</v>
      </c>
      <c r="I38" s="10">
        <f t="shared" si="6"/>
        <v>2100925316</v>
      </c>
    </row>
    <row r="39" spans="1:9" ht="15.75" customHeight="1" x14ac:dyDescent="0.25">
      <c r="A39" s="2" t="s">
        <v>78</v>
      </c>
      <c r="B39" s="5">
        <v>324698000</v>
      </c>
      <c r="C39" s="5">
        <v>344698000</v>
      </c>
      <c r="D39" s="5">
        <v>344698000</v>
      </c>
      <c r="E39" s="5">
        <v>631685200</v>
      </c>
      <c r="F39" s="5">
        <v>631685200</v>
      </c>
      <c r="G39" s="5">
        <v>631685200</v>
      </c>
      <c r="H39" s="5">
        <v>631685200</v>
      </c>
      <c r="I39" s="5">
        <v>663269460</v>
      </c>
    </row>
    <row r="40" spans="1:9" ht="15.75" customHeight="1" x14ac:dyDescent="0.25">
      <c r="A40" s="2" t="s">
        <v>79</v>
      </c>
      <c r="B40" s="5">
        <v>158484890</v>
      </c>
      <c r="C40" s="5">
        <v>244372413</v>
      </c>
      <c r="D40" s="5">
        <v>348800154</v>
      </c>
      <c r="E40" s="5">
        <v>437069843</v>
      </c>
      <c r="F40" s="5">
        <v>494494204</v>
      </c>
      <c r="G40" s="5">
        <v>504139336</v>
      </c>
      <c r="H40" s="5">
        <v>433059200</v>
      </c>
      <c r="I40" s="5">
        <v>433059200</v>
      </c>
    </row>
    <row r="41" spans="1:9" ht="15.75" customHeight="1" x14ac:dyDescent="0.25">
      <c r="A41" s="2" t="s">
        <v>53</v>
      </c>
      <c r="B41" s="5">
        <v>0</v>
      </c>
      <c r="C41" s="5">
        <v>40000000</v>
      </c>
      <c r="D41" s="5">
        <v>40000000</v>
      </c>
      <c r="E41" s="5">
        <v>433059200</v>
      </c>
      <c r="F41" s="5">
        <v>433059200</v>
      </c>
      <c r="G41" s="5">
        <v>433059200</v>
      </c>
      <c r="H41" s="5">
        <v>522548917</v>
      </c>
      <c r="I41" s="5">
        <v>468329284</v>
      </c>
    </row>
    <row r="42" spans="1:9" ht="15.75" customHeight="1" x14ac:dyDescent="0.25">
      <c r="A42" s="2" t="s">
        <v>80</v>
      </c>
      <c r="B42" s="5">
        <v>557205243</v>
      </c>
      <c r="C42" s="5">
        <v>557205243</v>
      </c>
      <c r="D42" s="5">
        <v>557205243</v>
      </c>
      <c r="E42" s="5">
        <v>542448581</v>
      </c>
      <c r="F42" s="5">
        <v>541193941</v>
      </c>
      <c r="G42" s="5">
        <v>539084944</v>
      </c>
      <c r="H42" s="5">
        <v>537428954</v>
      </c>
      <c r="I42" s="5">
        <v>536267372</v>
      </c>
    </row>
    <row r="43" spans="1:9" ht="15.75" customHeight="1" x14ac:dyDescent="0.25">
      <c r="B43" s="5"/>
      <c r="C43" s="5"/>
      <c r="D43" s="5"/>
      <c r="E43" s="5"/>
      <c r="F43" s="5"/>
      <c r="G43" s="5"/>
      <c r="H43" s="5"/>
    </row>
    <row r="44" spans="1:9" ht="15.75" customHeight="1" x14ac:dyDescent="0.25">
      <c r="A44" s="1"/>
      <c r="B44" s="10">
        <f t="shared" ref="B44:I44" si="7">SUM(B38,B36)</f>
        <v>1612345297</v>
      </c>
      <c r="C44" s="10">
        <f t="shared" si="7"/>
        <v>1543207704</v>
      </c>
      <c r="D44" s="10">
        <f t="shared" si="7"/>
        <v>1657413671</v>
      </c>
      <c r="E44" s="10">
        <f t="shared" si="7"/>
        <v>2373083570</v>
      </c>
      <c r="F44" s="10">
        <f t="shared" si="7"/>
        <v>2448915608</v>
      </c>
      <c r="G44" s="10">
        <f t="shared" si="7"/>
        <v>2955416948</v>
      </c>
      <c r="H44" s="10">
        <f t="shared" si="7"/>
        <v>3610384974</v>
      </c>
      <c r="I44" s="10">
        <f t="shared" si="7"/>
        <v>4332296733</v>
      </c>
    </row>
    <row r="45" spans="1:9" ht="15.75" customHeight="1" x14ac:dyDescent="0.25">
      <c r="B45" s="5"/>
      <c r="C45" s="5"/>
      <c r="D45" s="5"/>
      <c r="E45" s="5"/>
      <c r="F45" s="5"/>
      <c r="G45" s="5"/>
      <c r="H45" s="5"/>
    </row>
    <row r="46" spans="1:9" ht="15.75" customHeight="1" x14ac:dyDescent="0.25">
      <c r="A46" s="3" t="s">
        <v>83</v>
      </c>
      <c r="B46" s="22">
        <f t="shared" ref="B46:I46" si="8">B38/(B39/10)</f>
        <v>32.041716702905468</v>
      </c>
      <c r="C46" s="22">
        <f t="shared" si="8"/>
        <v>34.414927153624333</v>
      </c>
      <c r="D46" s="22">
        <f t="shared" si="8"/>
        <v>37.444470144880448</v>
      </c>
      <c r="E46" s="22">
        <f t="shared" si="8"/>
        <v>32.362050337731517</v>
      </c>
      <c r="F46" s="22">
        <f t="shared" si="8"/>
        <v>33.251254659757741</v>
      </c>
      <c r="G46" s="22">
        <f t="shared" si="8"/>
        <v>33.37055672667335</v>
      </c>
      <c r="H46" s="22">
        <f t="shared" si="8"/>
        <v>33.635777298565806</v>
      </c>
      <c r="I46" s="22">
        <f t="shared" si="8"/>
        <v>31.675291004654429</v>
      </c>
    </row>
    <row r="47" spans="1:9" ht="15.75" customHeight="1" x14ac:dyDescent="0.25">
      <c r="A47" s="3" t="s">
        <v>84</v>
      </c>
      <c r="B47" s="5">
        <f t="shared" ref="B47:I47" si="9">B39/10</f>
        <v>32469800</v>
      </c>
      <c r="C47" s="5">
        <f t="shared" si="9"/>
        <v>34469800</v>
      </c>
      <c r="D47" s="5">
        <f t="shared" si="9"/>
        <v>34469800</v>
      </c>
      <c r="E47" s="5">
        <f t="shared" si="9"/>
        <v>63168520</v>
      </c>
      <c r="F47" s="5">
        <f t="shared" si="9"/>
        <v>63168520</v>
      </c>
      <c r="G47" s="5">
        <f t="shared" si="9"/>
        <v>63168520</v>
      </c>
      <c r="H47" s="5">
        <f t="shared" si="9"/>
        <v>63168520</v>
      </c>
      <c r="I47" s="5">
        <f t="shared" si="9"/>
        <v>66326946</v>
      </c>
    </row>
    <row r="48" spans="1:9" ht="15.75" customHeight="1" x14ac:dyDescent="0.2"/>
    <row r="49" spans="9:9" ht="15.75" customHeight="1" x14ac:dyDescent="0.25">
      <c r="I49" s="5"/>
    </row>
    <row r="50" spans="9:9" ht="15.75" customHeight="1" x14ac:dyDescent="0.2"/>
    <row r="51" spans="9:9" ht="15.75" customHeight="1" x14ac:dyDescent="0.2"/>
    <row r="52" spans="9:9" ht="15.75" customHeight="1" x14ac:dyDescent="0.2"/>
    <row r="53" spans="9:9" ht="15.75" customHeight="1" x14ac:dyDescent="0.2"/>
    <row r="54" spans="9:9" ht="15.75" customHeight="1" x14ac:dyDescent="0.2"/>
    <row r="55" spans="9:9" ht="15.75" customHeight="1" x14ac:dyDescent="0.2"/>
    <row r="56" spans="9:9" ht="15.75" customHeight="1" x14ac:dyDescent="0.2"/>
    <row r="57" spans="9:9" ht="15.75" customHeight="1" x14ac:dyDescent="0.2"/>
    <row r="58" spans="9:9" ht="15.75" customHeight="1" x14ac:dyDescent="0.2"/>
    <row r="59" spans="9:9" ht="15.75" customHeight="1" x14ac:dyDescent="0.2"/>
    <row r="60" spans="9:9" ht="15.75" customHeight="1" x14ac:dyDescent="0.2"/>
    <row r="61" spans="9:9" ht="15.75" customHeight="1" x14ac:dyDescent="0.2"/>
    <row r="62" spans="9:9" ht="15.75" customHeight="1" x14ac:dyDescent="0.2"/>
    <row r="63" spans="9:9" ht="15.75" customHeight="1" x14ac:dyDescent="0.2"/>
    <row r="64" spans="9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6.625" customWidth="1"/>
    <col min="2" max="3" width="11" customWidth="1"/>
    <col min="4" max="5" width="12.5" customWidth="1"/>
    <col min="6" max="6" width="11" customWidth="1"/>
    <col min="7" max="8" width="12.5" customWidth="1"/>
    <col min="9" max="9" width="16" customWidth="1"/>
    <col min="10" max="11" width="11.125" customWidth="1"/>
    <col min="12" max="13" width="9.75" customWidth="1"/>
    <col min="14" max="26" width="7.625" customWidth="1"/>
  </cols>
  <sheetData>
    <row r="1" spans="1:13" x14ac:dyDescent="0.25">
      <c r="A1" s="1" t="s">
        <v>0</v>
      </c>
    </row>
    <row r="2" spans="1:13" x14ac:dyDescent="0.25">
      <c r="A2" s="1" t="s">
        <v>1</v>
      </c>
      <c r="B2" s="1"/>
    </row>
    <row r="3" spans="1:13" x14ac:dyDescent="0.25">
      <c r="A3" s="2" t="s">
        <v>3</v>
      </c>
    </row>
    <row r="4" spans="1:13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13" x14ac:dyDescent="0.25">
      <c r="A5" s="3" t="s">
        <v>4</v>
      </c>
      <c r="B5" s="5">
        <v>799461419</v>
      </c>
      <c r="C5" s="5">
        <v>941669480</v>
      </c>
      <c r="D5" s="5">
        <v>1476847815</v>
      </c>
      <c r="E5" s="5">
        <v>1537038272</v>
      </c>
      <c r="F5" s="5">
        <v>787719758</v>
      </c>
      <c r="G5" s="5">
        <v>1206899302</v>
      </c>
      <c r="H5" s="5">
        <v>1251310829</v>
      </c>
      <c r="I5" s="5">
        <v>1958490185</v>
      </c>
      <c r="J5" s="7"/>
    </row>
    <row r="6" spans="1:13" x14ac:dyDescent="0.25">
      <c r="A6" s="2" t="s">
        <v>11</v>
      </c>
      <c r="B6" s="9">
        <v>606711280</v>
      </c>
      <c r="C6" s="9">
        <v>724053666</v>
      </c>
      <c r="D6" s="9">
        <v>1155905618</v>
      </c>
      <c r="E6" s="9">
        <v>1249812587</v>
      </c>
      <c r="F6" s="9">
        <v>640263885</v>
      </c>
      <c r="G6" s="9">
        <v>979938645</v>
      </c>
      <c r="H6" s="9">
        <v>1010060687</v>
      </c>
      <c r="I6" s="11">
        <v>1658736541</v>
      </c>
      <c r="J6" s="7"/>
      <c r="K6" s="7"/>
      <c r="L6" s="7"/>
      <c r="M6" s="7"/>
    </row>
    <row r="7" spans="1:13" x14ac:dyDescent="0.25">
      <c r="A7" s="3" t="s">
        <v>17</v>
      </c>
      <c r="B7" s="10">
        <f t="shared" ref="B7:I7" si="0">B5-B6</f>
        <v>192750139</v>
      </c>
      <c r="C7" s="10">
        <f t="shared" si="0"/>
        <v>217615814</v>
      </c>
      <c r="D7" s="10">
        <f t="shared" si="0"/>
        <v>320942197</v>
      </c>
      <c r="E7" s="10">
        <f t="shared" si="0"/>
        <v>287225685</v>
      </c>
      <c r="F7" s="10">
        <f t="shared" si="0"/>
        <v>147455873</v>
      </c>
      <c r="G7" s="10">
        <f t="shared" si="0"/>
        <v>226960657</v>
      </c>
      <c r="H7" s="10">
        <f t="shared" si="0"/>
        <v>241250142</v>
      </c>
      <c r="I7" s="10">
        <f t="shared" si="0"/>
        <v>299753644</v>
      </c>
      <c r="J7" s="13"/>
    </row>
    <row r="8" spans="1:13" x14ac:dyDescent="0.25">
      <c r="A8" s="1"/>
      <c r="B8" s="10"/>
      <c r="C8" s="10"/>
      <c r="D8" s="10"/>
      <c r="E8" s="10"/>
      <c r="F8" s="10"/>
      <c r="G8" s="10"/>
      <c r="H8" s="10"/>
      <c r="I8" s="13"/>
      <c r="J8" s="13"/>
    </row>
    <row r="9" spans="1:13" x14ac:dyDescent="0.25">
      <c r="A9" s="3" t="s">
        <v>24</v>
      </c>
      <c r="B9" s="10">
        <f t="shared" ref="B9:I9" si="1">SUM(B10:B11)</f>
        <v>65281187</v>
      </c>
      <c r="C9" s="10">
        <f t="shared" si="1"/>
        <v>87922988</v>
      </c>
      <c r="D9" s="10">
        <f t="shared" si="1"/>
        <v>158122530</v>
      </c>
      <c r="E9" s="10">
        <f t="shared" si="1"/>
        <v>159160184</v>
      </c>
      <c r="F9" s="10">
        <f t="shared" si="1"/>
        <v>82954678</v>
      </c>
      <c r="G9" s="10">
        <f t="shared" si="1"/>
        <v>133048787</v>
      </c>
      <c r="H9" s="10">
        <f t="shared" si="1"/>
        <v>148330903</v>
      </c>
      <c r="I9" s="10">
        <f t="shared" si="1"/>
        <v>184005406</v>
      </c>
      <c r="J9" s="7"/>
    </row>
    <row r="10" spans="1:13" x14ac:dyDescent="0.25">
      <c r="A10" s="8" t="s">
        <v>31</v>
      </c>
      <c r="B10" s="5">
        <v>37038451</v>
      </c>
      <c r="C10" s="5">
        <v>50133134</v>
      </c>
      <c r="D10" s="5">
        <v>69934318</v>
      </c>
      <c r="E10" s="5">
        <v>91128317</v>
      </c>
      <c r="F10" s="5">
        <v>38539687</v>
      </c>
      <c r="G10" s="5">
        <v>90429161</v>
      </c>
      <c r="H10" s="5">
        <v>99409883</v>
      </c>
      <c r="I10" s="7">
        <v>100704439</v>
      </c>
      <c r="J10" s="7"/>
      <c r="K10" s="7"/>
      <c r="L10" s="7"/>
      <c r="M10" s="7"/>
    </row>
    <row r="11" spans="1:13" x14ac:dyDescent="0.25">
      <c r="A11" s="8" t="s">
        <v>33</v>
      </c>
      <c r="B11" s="5">
        <v>28242736</v>
      </c>
      <c r="C11" s="5">
        <v>37789854</v>
      </c>
      <c r="D11" s="5">
        <v>88188212</v>
      </c>
      <c r="E11" s="5">
        <v>68031867</v>
      </c>
      <c r="F11" s="5">
        <v>44414991</v>
      </c>
      <c r="G11" s="5">
        <v>42619626</v>
      </c>
      <c r="H11" s="5">
        <v>48921020</v>
      </c>
      <c r="I11" s="7">
        <v>83300967</v>
      </c>
      <c r="J11" s="7"/>
      <c r="K11" s="7"/>
      <c r="L11" s="7"/>
      <c r="M11" s="7"/>
    </row>
    <row r="12" spans="1:13" x14ac:dyDescent="0.25">
      <c r="A12" s="1"/>
      <c r="B12" s="10"/>
      <c r="C12" s="10"/>
      <c r="D12" s="10"/>
      <c r="E12" s="10"/>
      <c r="F12" s="10"/>
      <c r="G12" s="10"/>
      <c r="H12" s="9"/>
      <c r="I12" s="14"/>
      <c r="J12" s="7"/>
    </row>
    <row r="13" spans="1:13" x14ac:dyDescent="0.25">
      <c r="A13" s="3" t="s">
        <v>35</v>
      </c>
      <c r="B13" s="12">
        <f t="shared" ref="B13:I13" si="2">B7-B9</f>
        <v>127468952</v>
      </c>
      <c r="C13" s="12">
        <f t="shared" si="2"/>
        <v>129692826</v>
      </c>
      <c r="D13" s="12">
        <f t="shared" si="2"/>
        <v>162819667</v>
      </c>
      <c r="E13" s="12">
        <f t="shared" si="2"/>
        <v>128065501</v>
      </c>
      <c r="F13" s="12">
        <f t="shared" si="2"/>
        <v>64501195</v>
      </c>
      <c r="G13" s="12">
        <f t="shared" si="2"/>
        <v>93911870</v>
      </c>
      <c r="H13" s="10">
        <f t="shared" si="2"/>
        <v>92919239</v>
      </c>
      <c r="I13" s="10">
        <f t="shared" si="2"/>
        <v>115748238</v>
      </c>
      <c r="J13" s="13"/>
    </row>
    <row r="14" spans="1:13" x14ac:dyDescent="0.25">
      <c r="A14" s="17" t="s">
        <v>41</v>
      </c>
      <c r="B14" s="10"/>
      <c r="C14" s="10"/>
      <c r="D14" s="10"/>
      <c r="E14" s="10"/>
      <c r="F14" s="10"/>
      <c r="G14" s="10"/>
      <c r="H14" s="10"/>
      <c r="I14" s="13"/>
      <c r="J14" s="13"/>
    </row>
    <row r="15" spans="1:13" x14ac:dyDescent="0.25">
      <c r="A15" s="8" t="s">
        <v>46</v>
      </c>
      <c r="B15" s="5">
        <v>29161388</v>
      </c>
      <c r="C15" s="5">
        <v>29504401</v>
      </c>
      <c r="D15" s="5">
        <v>26458137</v>
      </c>
      <c r="E15" s="5">
        <v>19246039</v>
      </c>
      <c r="F15" s="5">
        <v>11286121</v>
      </c>
      <c r="G15" s="5">
        <v>19678256</v>
      </c>
      <c r="H15" s="5">
        <v>23497566</v>
      </c>
      <c r="I15" s="7">
        <v>76069324</v>
      </c>
      <c r="J15" s="7"/>
      <c r="K15" s="7"/>
      <c r="L15" s="7"/>
      <c r="M15" s="7"/>
    </row>
    <row r="16" spans="1:13" x14ac:dyDescent="0.25">
      <c r="A16" s="8" t="s">
        <v>49</v>
      </c>
      <c r="B16" s="5"/>
      <c r="C16" s="5"/>
      <c r="D16" s="5"/>
      <c r="E16" s="5"/>
      <c r="F16" s="5"/>
      <c r="G16" s="5"/>
      <c r="H16" s="5">
        <v>25376331</v>
      </c>
      <c r="I16" s="7">
        <v>29171557</v>
      </c>
      <c r="J16" s="7"/>
      <c r="K16" s="7"/>
      <c r="L16" s="7"/>
      <c r="M16" s="7"/>
    </row>
    <row r="17" spans="1:13" x14ac:dyDescent="0.25">
      <c r="A17" s="8" t="s">
        <v>52</v>
      </c>
      <c r="B17" s="5">
        <v>634000</v>
      </c>
      <c r="C17" s="5">
        <v>27143</v>
      </c>
      <c r="D17" s="5">
        <v>5623744</v>
      </c>
      <c r="E17" s="5">
        <v>74898527</v>
      </c>
      <c r="F17" s="5">
        <v>24253838</v>
      </c>
      <c r="G17" s="5">
        <v>38173557</v>
      </c>
      <c r="H17" s="9"/>
      <c r="I17" s="14"/>
      <c r="J17" s="7"/>
    </row>
    <row r="18" spans="1:13" x14ac:dyDescent="0.25">
      <c r="A18" s="3" t="s">
        <v>56</v>
      </c>
      <c r="B18" s="12">
        <f t="shared" ref="B18:F18" si="3">B13-B15+B17</f>
        <v>98941564</v>
      </c>
      <c r="C18" s="12">
        <f t="shared" si="3"/>
        <v>100215568</v>
      </c>
      <c r="D18" s="12">
        <f t="shared" si="3"/>
        <v>141985274</v>
      </c>
      <c r="E18" s="12">
        <f t="shared" si="3"/>
        <v>183717989</v>
      </c>
      <c r="F18" s="12">
        <f t="shared" si="3"/>
        <v>77468912</v>
      </c>
      <c r="G18" s="12">
        <f t="shared" ref="G18:I18" si="4">G13-G15+G16+G17</f>
        <v>112407171</v>
      </c>
      <c r="H18" s="10">
        <f t="shared" si="4"/>
        <v>94798004</v>
      </c>
      <c r="I18" s="10">
        <f t="shared" si="4"/>
        <v>68850471</v>
      </c>
      <c r="J18" s="13"/>
    </row>
    <row r="19" spans="1:13" x14ac:dyDescent="0.25">
      <c r="A19" s="2" t="s">
        <v>63</v>
      </c>
      <c r="B19" s="5">
        <v>4711503</v>
      </c>
      <c r="C19" s="5">
        <v>4772170</v>
      </c>
      <c r="D19" s="5">
        <v>6761203</v>
      </c>
      <c r="E19" s="5">
        <v>9185899</v>
      </c>
      <c r="F19" s="5">
        <v>3873446</v>
      </c>
      <c r="G19" s="5">
        <v>5352722</v>
      </c>
      <c r="H19" s="5">
        <v>4514191</v>
      </c>
      <c r="I19" s="7">
        <v>3278594</v>
      </c>
      <c r="J19" s="13"/>
      <c r="K19" s="13"/>
      <c r="L19" s="13"/>
      <c r="M19" s="13"/>
    </row>
    <row r="20" spans="1:13" x14ac:dyDescent="0.25">
      <c r="A20" s="3" t="s">
        <v>65</v>
      </c>
      <c r="B20" s="10">
        <f t="shared" ref="B20:I20" si="5">B18-B19</f>
        <v>94230061</v>
      </c>
      <c r="C20" s="10">
        <f t="shared" si="5"/>
        <v>95443398</v>
      </c>
      <c r="D20" s="10">
        <f t="shared" si="5"/>
        <v>135224071</v>
      </c>
      <c r="E20" s="10">
        <f t="shared" si="5"/>
        <v>174532090</v>
      </c>
      <c r="F20" s="10">
        <f t="shared" si="5"/>
        <v>73595466</v>
      </c>
      <c r="G20" s="10">
        <f t="shared" si="5"/>
        <v>107054449</v>
      </c>
      <c r="H20" s="10">
        <f t="shared" si="5"/>
        <v>90283813</v>
      </c>
      <c r="I20" s="10">
        <f t="shared" si="5"/>
        <v>65571877</v>
      </c>
      <c r="J20" s="13"/>
    </row>
    <row r="21" spans="1:13" ht="15.75" customHeight="1" x14ac:dyDescent="0.25">
      <c r="A21" s="6" t="s">
        <v>70</v>
      </c>
      <c r="B21" s="10">
        <f t="shared" ref="B21:I21" si="6">SUM(B22:B23)</f>
        <v>-13800007</v>
      </c>
      <c r="C21" s="10">
        <f t="shared" si="6"/>
        <v>-9555876</v>
      </c>
      <c r="D21" s="10">
        <f t="shared" si="6"/>
        <v>-30796330</v>
      </c>
      <c r="E21" s="10">
        <f t="shared" si="6"/>
        <v>-39469877</v>
      </c>
      <c r="F21" s="10">
        <f t="shared" si="6"/>
        <v>-17425745</v>
      </c>
      <c r="G21" s="10">
        <f t="shared" si="6"/>
        <v>-23716089</v>
      </c>
      <c r="H21" s="10">
        <f t="shared" si="6"/>
        <v>-10361702</v>
      </c>
      <c r="I21" s="10">
        <f t="shared" si="6"/>
        <v>-57784571</v>
      </c>
      <c r="J21" s="13"/>
    </row>
    <row r="22" spans="1:13" ht="15.75" customHeight="1" x14ac:dyDescent="0.25">
      <c r="A22" s="18" t="s">
        <v>72</v>
      </c>
      <c r="B22" s="5">
        <v>-13800007</v>
      </c>
      <c r="C22" s="5">
        <v>-9555876</v>
      </c>
      <c r="D22" s="5">
        <v>-30796330</v>
      </c>
      <c r="E22" s="5">
        <v>-39469877</v>
      </c>
      <c r="F22" s="5">
        <v>-17425745</v>
      </c>
      <c r="G22" s="5">
        <v>-23716089</v>
      </c>
      <c r="H22" s="5">
        <v>-10361702</v>
      </c>
      <c r="I22" s="5">
        <v>-9464903</v>
      </c>
    </row>
    <row r="23" spans="1:13" ht="15.75" customHeight="1" x14ac:dyDescent="0.25">
      <c r="A23" s="18" t="s">
        <v>75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/>
      <c r="H23" s="5"/>
      <c r="I23" s="5">
        <v>-48319668</v>
      </c>
    </row>
    <row r="24" spans="1:13" ht="15.75" customHeight="1" x14ac:dyDescent="0.25">
      <c r="A24" s="3" t="s">
        <v>76</v>
      </c>
      <c r="B24" s="19">
        <f t="shared" ref="B24:I24" si="7">SUM(B20:B21)</f>
        <v>80430054</v>
      </c>
      <c r="C24" s="19">
        <f t="shared" si="7"/>
        <v>85887522</v>
      </c>
      <c r="D24" s="19">
        <f t="shared" si="7"/>
        <v>104427741</v>
      </c>
      <c r="E24" s="19">
        <f t="shared" si="7"/>
        <v>135062213</v>
      </c>
      <c r="F24" s="19">
        <f t="shared" si="7"/>
        <v>56169721</v>
      </c>
      <c r="G24" s="19">
        <f t="shared" si="7"/>
        <v>83338360</v>
      </c>
      <c r="H24" s="19">
        <f t="shared" si="7"/>
        <v>79922111</v>
      </c>
      <c r="I24" s="19">
        <f t="shared" si="7"/>
        <v>7787306</v>
      </c>
      <c r="J24" s="13"/>
    </row>
    <row r="25" spans="1:13" ht="15.75" customHeight="1" x14ac:dyDescent="0.25">
      <c r="A25" s="1"/>
      <c r="B25" s="10"/>
      <c r="C25" s="10"/>
      <c r="D25" s="10"/>
      <c r="E25" s="10"/>
      <c r="F25" s="10"/>
      <c r="G25" s="10"/>
      <c r="H25" s="10"/>
    </row>
    <row r="26" spans="1:13" ht="15.75" customHeight="1" x14ac:dyDescent="0.25">
      <c r="A26" s="3" t="s">
        <v>81</v>
      </c>
      <c r="B26" s="20">
        <f>B24/('1'!B39/10)</f>
        <v>2.4770726644451151</v>
      </c>
      <c r="C26" s="20">
        <f>C24/('1'!C39/10)</f>
        <v>2.4916745092805876</v>
      </c>
      <c r="D26" s="20">
        <f>D24/('1'!D39/10)</f>
        <v>3.0295429912561143</v>
      </c>
      <c r="E26" s="20">
        <f>E24/('1'!E39/10)</f>
        <v>2.1381253352144389</v>
      </c>
      <c r="F26" s="20">
        <f>F24/('1'!F39/10)</f>
        <v>0.88920432202622446</v>
      </c>
      <c r="G26" s="20">
        <f>G24/('1'!G39/10)</f>
        <v>1.3193020827462794</v>
      </c>
      <c r="H26" s="20">
        <f>H24/('1'!H39/10)</f>
        <v>1.2652205718924554</v>
      </c>
      <c r="I26" s="20">
        <f>I24/('1'!I39/10)</f>
        <v>0.11740787824001425</v>
      </c>
      <c r="J26" s="1"/>
    </row>
    <row r="27" spans="1:13" ht="15.75" customHeight="1" x14ac:dyDescent="0.25">
      <c r="A27" s="17" t="s">
        <v>85</v>
      </c>
      <c r="B27" s="5">
        <f>'1'!B39/10</f>
        <v>32469800</v>
      </c>
      <c r="C27" s="5">
        <f>'1'!C39/10</f>
        <v>34469800</v>
      </c>
      <c r="D27" s="5">
        <f>'1'!D39/10</f>
        <v>34469800</v>
      </c>
      <c r="E27" s="5">
        <f>'1'!E39/10</f>
        <v>63168520</v>
      </c>
      <c r="F27" s="5">
        <f>'1'!F39/10</f>
        <v>63168520</v>
      </c>
      <c r="G27" s="5">
        <f>'1'!G39/10</f>
        <v>63168520</v>
      </c>
      <c r="H27" s="5">
        <f>'1'!H39/10</f>
        <v>63168520</v>
      </c>
      <c r="I27" s="5">
        <f>'1'!I39/10</f>
        <v>66326946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spans="2:2" ht="15.75" customHeight="1" x14ac:dyDescent="0.2"/>
    <row r="34" spans="2:2" ht="15.75" customHeight="1" x14ac:dyDescent="0.2"/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5">
      <c r="B47" s="8"/>
    </row>
    <row r="48" spans="2:2" ht="15.75" customHeight="1" x14ac:dyDescent="0.2"/>
    <row r="49" spans="1:1" ht="15.75" customHeight="1" x14ac:dyDescent="0.25">
      <c r="A49" s="8"/>
    </row>
    <row r="50" spans="1:1" ht="15.75" customHeight="1" x14ac:dyDescent="0.2"/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7" sqref="K17"/>
    </sheetView>
  </sheetViews>
  <sheetFormatPr defaultColWidth="12.625" defaultRowHeight="15" customHeight="1" x14ac:dyDescent="0.2"/>
  <cols>
    <col min="1" max="1" width="36.375" customWidth="1"/>
    <col min="2" max="3" width="11.75" customWidth="1"/>
    <col min="4" max="5" width="12.5" customWidth="1"/>
    <col min="6" max="6" width="11.75" customWidth="1"/>
    <col min="7" max="8" width="13.125" customWidth="1"/>
    <col min="9" max="9" width="14.25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2</v>
      </c>
      <c r="B2" s="1"/>
    </row>
    <row r="3" spans="1:9" x14ac:dyDescent="0.25">
      <c r="A3" s="2" t="s">
        <v>3</v>
      </c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3" t="s">
        <v>5</v>
      </c>
      <c r="B5" s="5"/>
      <c r="C5" s="5"/>
      <c r="D5" s="5"/>
      <c r="E5" s="5"/>
      <c r="F5" s="5"/>
      <c r="G5" s="5"/>
      <c r="H5" s="5"/>
    </row>
    <row r="6" spans="1:9" x14ac:dyDescent="0.25">
      <c r="A6" s="2" t="s">
        <v>9</v>
      </c>
      <c r="B6" s="5">
        <v>691510347</v>
      </c>
      <c r="C6" s="5">
        <v>896376430</v>
      </c>
      <c r="D6" s="5">
        <v>1473300855</v>
      </c>
      <c r="E6" s="5">
        <v>1629425400</v>
      </c>
      <c r="F6" s="5">
        <v>648234921</v>
      </c>
      <c r="G6" s="5">
        <v>1303782715</v>
      </c>
      <c r="H6" s="5">
        <v>1333658419</v>
      </c>
      <c r="I6" s="5">
        <v>1637104438</v>
      </c>
    </row>
    <row r="7" spans="1:9" x14ac:dyDescent="0.25">
      <c r="A7" s="8" t="s">
        <v>10</v>
      </c>
      <c r="B7" s="5">
        <v>634000</v>
      </c>
      <c r="C7" s="5">
        <v>27143</v>
      </c>
      <c r="D7" s="5">
        <v>5623744</v>
      </c>
      <c r="E7" s="5">
        <v>20726728</v>
      </c>
      <c r="F7" s="5">
        <v>12396082</v>
      </c>
      <c r="G7" s="5">
        <v>16901905</v>
      </c>
      <c r="H7" s="5">
        <v>21682767</v>
      </c>
      <c r="I7" s="5">
        <v>32250054</v>
      </c>
    </row>
    <row r="8" spans="1:9" x14ac:dyDescent="0.25">
      <c r="A8" s="8" t="s">
        <v>12</v>
      </c>
      <c r="B8" s="5">
        <v>-523975824</v>
      </c>
      <c r="C8" s="5">
        <v>-526552903</v>
      </c>
      <c r="D8" s="5">
        <v>-884791028</v>
      </c>
      <c r="E8" s="5">
        <v>-719893778</v>
      </c>
      <c r="F8" s="5">
        <v>-638513155</v>
      </c>
      <c r="G8" s="5">
        <v>-1150150625</v>
      </c>
      <c r="H8" s="5">
        <v>-1198187000</v>
      </c>
      <c r="I8" s="5">
        <v>-1642444201</v>
      </c>
    </row>
    <row r="9" spans="1:9" x14ac:dyDescent="0.25">
      <c r="A9" s="2" t="s">
        <v>13</v>
      </c>
      <c r="B9" s="5">
        <v>-162473534</v>
      </c>
      <c r="C9" s="5">
        <v>-167385833</v>
      </c>
      <c r="D9" s="5">
        <v>-417587982</v>
      </c>
      <c r="E9" s="5">
        <v>-675595777</v>
      </c>
      <c r="F9" s="5">
        <v>0</v>
      </c>
      <c r="G9" s="5">
        <v>0</v>
      </c>
      <c r="H9" s="5"/>
    </row>
    <row r="10" spans="1:9" x14ac:dyDescent="0.25">
      <c r="A10" s="2" t="s">
        <v>14</v>
      </c>
      <c r="B10" s="5">
        <v>-29161388</v>
      </c>
      <c r="C10" s="5">
        <v>-29504401</v>
      </c>
      <c r="D10" s="5">
        <v>-26458137</v>
      </c>
      <c r="E10" s="5">
        <v>-19246039</v>
      </c>
      <c r="F10" s="5">
        <v>-11218941</v>
      </c>
      <c r="G10" s="5">
        <v>-19678256</v>
      </c>
      <c r="H10" s="5">
        <v>-23497566</v>
      </c>
      <c r="I10" s="5">
        <v>-76069324</v>
      </c>
    </row>
    <row r="11" spans="1:9" x14ac:dyDescent="0.25">
      <c r="A11" s="8" t="s">
        <v>15</v>
      </c>
      <c r="B11" s="5">
        <v>-9150608</v>
      </c>
      <c r="C11" s="5">
        <v>-15483501</v>
      </c>
      <c r="D11" s="5">
        <v>-15675561</v>
      </c>
      <c r="E11" s="5">
        <v>-25321752</v>
      </c>
      <c r="F11" s="5">
        <v>-15115789</v>
      </c>
      <c r="G11" s="5">
        <v>-33948752</v>
      </c>
      <c r="H11" s="5">
        <v>-14715497</v>
      </c>
      <c r="I11" s="5">
        <v>-9464904</v>
      </c>
    </row>
    <row r="12" spans="1:9" x14ac:dyDescent="0.25">
      <c r="A12" s="1"/>
      <c r="B12" s="12">
        <f t="shared" ref="B12:I12" si="0">SUM(B6:B11)</f>
        <v>-32617007</v>
      </c>
      <c r="C12" s="12">
        <f t="shared" si="0"/>
        <v>157476935</v>
      </c>
      <c r="D12" s="12">
        <f t="shared" si="0"/>
        <v>134411891</v>
      </c>
      <c r="E12" s="12">
        <f t="shared" si="0"/>
        <v>210094782</v>
      </c>
      <c r="F12" s="12">
        <f t="shared" si="0"/>
        <v>-4216882</v>
      </c>
      <c r="G12" s="12">
        <f t="shared" si="0"/>
        <v>116906987</v>
      </c>
      <c r="H12" s="12">
        <f t="shared" si="0"/>
        <v>118941123</v>
      </c>
      <c r="I12" s="12">
        <f t="shared" si="0"/>
        <v>-58623937</v>
      </c>
    </row>
    <row r="13" spans="1:9" x14ac:dyDescent="0.25">
      <c r="B13" s="5"/>
      <c r="C13" s="5"/>
      <c r="D13" s="5"/>
      <c r="E13" s="5"/>
      <c r="F13" s="5"/>
      <c r="G13" s="5"/>
      <c r="H13" s="5"/>
    </row>
    <row r="14" spans="1:9" x14ac:dyDescent="0.25">
      <c r="A14" s="3" t="s">
        <v>21</v>
      </c>
      <c r="B14" s="5"/>
      <c r="C14" s="5"/>
      <c r="D14" s="5"/>
      <c r="E14" s="5"/>
      <c r="F14" s="5"/>
      <c r="G14" s="5"/>
      <c r="H14" s="5"/>
    </row>
    <row r="15" spans="1:9" x14ac:dyDescent="0.25">
      <c r="A15" s="8" t="s">
        <v>23</v>
      </c>
      <c r="B15" s="5">
        <v>-22258619</v>
      </c>
      <c r="C15" s="5">
        <v>-54715659</v>
      </c>
      <c r="D15" s="5">
        <v>-53337139</v>
      </c>
      <c r="E15" s="5">
        <v>-87556449</v>
      </c>
      <c r="F15" s="5">
        <v>-36612572</v>
      </c>
      <c r="G15" s="5">
        <v>-98743364</v>
      </c>
      <c r="H15" s="5">
        <v>-9901270</v>
      </c>
      <c r="I15" s="5">
        <v>-445005408</v>
      </c>
    </row>
    <row r="16" spans="1:9" x14ac:dyDescent="0.25">
      <c r="A16" s="8" t="s">
        <v>29</v>
      </c>
      <c r="B16" s="5">
        <v>0</v>
      </c>
      <c r="C16" s="5">
        <v>0</v>
      </c>
      <c r="D16" s="5">
        <v>-3368485</v>
      </c>
      <c r="E16" s="5">
        <v>-90700231</v>
      </c>
      <c r="F16" s="5">
        <v>0</v>
      </c>
      <c r="G16" s="5">
        <v>-151650</v>
      </c>
      <c r="H16" s="5">
        <v>-604348317</v>
      </c>
    </row>
    <row r="17" spans="1:9" x14ac:dyDescent="0.25">
      <c r="A17" s="8" t="s">
        <v>30</v>
      </c>
      <c r="B17" s="5"/>
      <c r="C17" s="5"/>
      <c r="D17" s="5"/>
      <c r="E17" s="5"/>
      <c r="F17" s="5"/>
      <c r="G17" s="5"/>
      <c r="H17" s="5">
        <v>-1646990</v>
      </c>
      <c r="I17" s="2">
        <v>-302220</v>
      </c>
    </row>
    <row r="18" spans="1:9" x14ac:dyDescent="0.25">
      <c r="A18" s="8" t="s">
        <v>18</v>
      </c>
      <c r="B18" s="5">
        <v>-18576764</v>
      </c>
      <c r="C18" s="5">
        <v>-79743377</v>
      </c>
      <c r="D18" s="5">
        <v>0</v>
      </c>
      <c r="E18" s="5">
        <v>-135000</v>
      </c>
      <c r="F18" s="5">
        <v>-133496208</v>
      </c>
      <c r="G18" s="5">
        <v>-742924062</v>
      </c>
      <c r="H18" s="5"/>
    </row>
    <row r="19" spans="1:9" x14ac:dyDescent="0.25">
      <c r="A19" s="8" t="s">
        <v>32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/>
      <c r="H19" s="5"/>
    </row>
    <row r="20" spans="1:9" x14ac:dyDescent="0.25">
      <c r="A20" s="1"/>
      <c r="B20" s="12">
        <f t="shared" ref="B20:I20" si="1">SUM(B15:B19)</f>
        <v>-40835383</v>
      </c>
      <c r="C20" s="12">
        <f t="shared" si="1"/>
        <v>-134459036</v>
      </c>
      <c r="D20" s="12">
        <f t="shared" si="1"/>
        <v>-56705624</v>
      </c>
      <c r="E20" s="12">
        <f t="shared" si="1"/>
        <v>-178391680</v>
      </c>
      <c r="F20" s="12">
        <f t="shared" si="1"/>
        <v>-170108780</v>
      </c>
      <c r="G20" s="12">
        <f t="shared" si="1"/>
        <v>-841819076</v>
      </c>
      <c r="H20" s="12">
        <f t="shared" si="1"/>
        <v>-615896577</v>
      </c>
      <c r="I20" s="12">
        <f t="shared" si="1"/>
        <v>-445307628</v>
      </c>
    </row>
    <row r="21" spans="1:9" ht="15.75" customHeight="1" x14ac:dyDescent="0.25">
      <c r="B21" s="5"/>
      <c r="C21" s="5"/>
      <c r="D21" s="5"/>
      <c r="E21" s="5"/>
      <c r="F21" s="5"/>
      <c r="G21" s="5"/>
      <c r="H21" s="5"/>
    </row>
    <row r="22" spans="1:9" ht="15.75" customHeight="1" x14ac:dyDescent="0.25">
      <c r="A22" s="3" t="s">
        <v>36</v>
      </c>
      <c r="B22" s="5"/>
      <c r="C22" s="5"/>
      <c r="D22" s="5"/>
      <c r="E22" s="5"/>
      <c r="F22" s="5"/>
      <c r="G22" s="5"/>
      <c r="H22" s="5"/>
    </row>
    <row r="23" spans="1:9" ht="15.75" customHeight="1" x14ac:dyDescent="0.25">
      <c r="A23" s="8" t="s">
        <v>37</v>
      </c>
      <c r="B23" s="5">
        <v>36397959</v>
      </c>
      <c r="C23" s="5">
        <v>-48099305</v>
      </c>
      <c r="D23" s="5">
        <v>-5255732</v>
      </c>
      <c r="E23" s="5">
        <v>-9579010</v>
      </c>
      <c r="F23" s="5">
        <v>-11506126</v>
      </c>
      <c r="G23" s="5">
        <v>89897159</v>
      </c>
      <c r="H23" s="5">
        <v>414175212</v>
      </c>
      <c r="I23" s="5">
        <v>97304613</v>
      </c>
    </row>
    <row r="24" spans="1:9" ht="15.75" customHeight="1" x14ac:dyDescent="0.25">
      <c r="A24" s="8" t="s">
        <v>39</v>
      </c>
      <c r="B24" s="5">
        <v>3493045</v>
      </c>
      <c r="C24" s="5">
        <v>-12872089</v>
      </c>
      <c r="D24" s="5">
        <v>-4748405</v>
      </c>
      <c r="E24" s="5">
        <v>-5532308</v>
      </c>
      <c r="F24" s="5">
        <v>0</v>
      </c>
      <c r="G24" s="5">
        <v>0</v>
      </c>
      <c r="H24" s="5">
        <v>-16306232</v>
      </c>
      <c r="I24" s="5">
        <v>125175465</v>
      </c>
    </row>
    <row r="25" spans="1:9" ht="15.75" customHeight="1" x14ac:dyDescent="0.25">
      <c r="A25" s="8" t="s">
        <v>42</v>
      </c>
      <c r="B25" s="5">
        <v>8578318</v>
      </c>
      <c r="C25" s="5">
        <v>6482102</v>
      </c>
      <c r="D25" s="5">
        <v>15756762</v>
      </c>
      <c r="E25" s="5">
        <v>-18921376</v>
      </c>
      <c r="F25" s="5">
        <v>34875361</v>
      </c>
      <c r="G25" s="5">
        <v>168400085</v>
      </c>
      <c r="H25" s="5">
        <v>272459412</v>
      </c>
      <c r="I25" s="5">
        <v>240505575</v>
      </c>
    </row>
    <row r="26" spans="1:9" ht="15.75" customHeight="1" x14ac:dyDescent="0.25">
      <c r="A26" s="8" t="s">
        <v>43</v>
      </c>
      <c r="B26" s="5">
        <v>-10132294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/>
    </row>
    <row r="27" spans="1:9" ht="15.75" customHeight="1" x14ac:dyDescent="0.25">
      <c r="A27" s="8" t="s">
        <v>44</v>
      </c>
      <c r="B27" s="5">
        <v>-42191782</v>
      </c>
      <c r="C27" s="5">
        <v>0</v>
      </c>
      <c r="D27" s="5">
        <v>34178591</v>
      </c>
      <c r="E27" s="5">
        <v>-22219900</v>
      </c>
      <c r="F27" s="5">
        <v>-11958691</v>
      </c>
      <c r="G27" s="5">
        <v>138243736</v>
      </c>
      <c r="H27" s="5">
        <v>-95478192</v>
      </c>
    </row>
    <row r="28" spans="1:9" ht="15.75" customHeight="1" x14ac:dyDescent="0.25">
      <c r="A28" s="8" t="s">
        <v>47</v>
      </c>
      <c r="B28" s="5">
        <v>72857470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/>
    </row>
    <row r="29" spans="1:9" ht="15.75" customHeight="1" x14ac:dyDescent="0.25">
      <c r="A29" s="8" t="s">
        <v>48</v>
      </c>
      <c r="B29" s="5">
        <v>0</v>
      </c>
      <c r="C29" s="5">
        <v>-25105925</v>
      </c>
      <c r="D29" s="5">
        <v>-25791545</v>
      </c>
      <c r="E29" s="5">
        <v>0</v>
      </c>
      <c r="F29" s="5">
        <v>0</v>
      </c>
      <c r="G29" s="5">
        <v>0</v>
      </c>
      <c r="H29" s="5"/>
    </row>
    <row r="30" spans="1:9" ht="15.75" customHeight="1" x14ac:dyDescent="0.25">
      <c r="A30" s="8" t="s">
        <v>51</v>
      </c>
      <c r="B30" s="5">
        <v>0</v>
      </c>
      <c r="C30" s="5">
        <v>20000000</v>
      </c>
      <c r="D30" s="5">
        <v>0</v>
      </c>
      <c r="E30" s="5">
        <v>245662000</v>
      </c>
      <c r="F30" s="5">
        <v>0</v>
      </c>
      <c r="G30" s="5">
        <v>0</v>
      </c>
      <c r="H30" s="5"/>
    </row>
    <row r="31" spans="1:9" ht="15.75" customHeight="1" x14ac:dyDescent="0.25">
      <c r="A31" s="8" t="s">
        <v>53</v>
      </c>
      <c r="B31" s="5">
        <v>0</v>
      </c>
      <c r="C31" s="5">
        <v>40000000</v>
      </c>
      <c r="D31" s="5">
        <v>0</v>
      </c>
      <c r="E31" s="5">
        <v>393059200</v>
      </c>
      <c r="F31" s="5">
        <v>0</v>
      </c>
      <c r="G31" s="5">
        <v>0</v>
      </c>
      <c r="H31" s="5"/>
    </row>
    <row r="32" spans="1:9" ht="15.75" customHeight="1" x14ac:dyDescent="0.25">
      <c r="A32" s="8" t="s">
        <v>55</v>
      </c>
      <c r="B32" s="5">
        <v>0</v>
      </c>
      <c r="C32" s="5">
        <v>0</v>
      </c>
      <c r="D32" s="5">
        <v>0</v>
      </c>
      <c r="E32" s="5">
        <v>-28956629</v>
      </c>
      <c r="F32" s="5">
        <v>-106183</v>
      </c>
      <c r="G32" s="5">
        <v>-75802224</v>
      </c>
      <c r="H32" s="5">
        <v>-64588710</v>
      </c>
      <c r="I32" s="5">
        <v>-34274341</v>
      </c>
    </row>
    <row r="33" spans="1:9" ht="15.75" customHeight="1" x14ac:dyDescent="0.25">
      <c r="A33" s="8" t="s">
        <v>57</v>
      </c>
      <c r="B33" s="5">
        <v>0</v>
      </c>
      <c r="C33" s="5">
        <v>0</v>
      </c>
      <c r="D33" s="5">
        <v>0</v>
      </c>
      <c r="E33" s="5">
        <v>48635278</v>
      </c>
      <c r="F33" s="5">
        <v>16283726</v>
      </c>
      <c r="G33" s="5">
        <v>11411847</v>
      </c>
      <c r="H33" s="5">
        <v>1578442</v>
      </c>
      <c r="I33" s="5">
        <v>141475</v>
      </c>
    </row>
    <row r="34" spans="1:9" ht="15.75" customHeight="1" x14ac:dyDescent="0.25">
      <c r="A34" s="8" t="s">
        <v>58</v>
      </c>
      <c r="B34" s="5">
        <v>0</v>
      </c>
      <c r="C34" s="5">
        <v>0</v>
      </c>
      <c r="D34" s="5">
        <v>0</v>
      </c>
      <c r="E34" s="5">
        <v>3756616</v>
      </c>
      <c r="F34" s="5">
        <v>-639167</v>
      </c>
      <c r="G34" s="5">
        <v>-57200</v>
      </c>
      <c r="H34" s="5">
        <v>-10400</v>
      </c>
    </row>
    <row r="35" spans="1:9" ht="15.75" customHeight="1" x14ac:dyDescent="0.25">
      <c r="A35" s="1"/>
      <c r="B35" s="12">
        <f t="shared" ref="B35:I35" si="2">SUM(B23:B34)</f>
        <v>69002716</v>
      </c>
      <c r="C35" s="12">
        <f t="shared" si="2"/>
        <v>-19595217</v>
      </c>
      <c r="D35" s="12">
        <f t="shared" si="2"/>
        <v>14139671</v>
      </c>
      <c r="E35" s="12">
        <f t="shared" si="2"/>
        <v>605903871</v>
      </c>
      <c r="F35" s="12">
        <f t="shared" si="2"/>
        <v>26948920</v>
      </c>
      <c r="G35" s="12">
        <f t="shared" si="2"/>
        <v>332093403</v>
      </c>
      <c r="H35" s="12">
        <f t="shared" si="2"/>
        <v>511829532</v>
      </c>
      <c r="I35" s="12">
        <f t="shared" si="2"/>
        <v>428852787</v>
      </c>
    </row>
    <row r="36" spans="1:9" ht="15.75" customHeight="1" x14ac:dyDescent="0.25">
      <c r="B36" s="5"/>
      <c r="C36" s="5"/>
      <c r="D36" s="5"/>
      <c r="E36" s="5"/>
      <c r="F36" s="5"/>
      <c r="G36" s="5"/>
      <c r="H36" s="5"/>
    </row>
    <row r="37" spans="1:9" ht="15.75" customHeight="1" x14ac:dyDescent="0.25">
      <c r="A37" s="1" t="s">
        <v>69</v>
      </c>
      <c r="B37" s="10">
        <f t="shared" ref="B37:I37" si="3">SUM(B12,B20,B35)</f>
        <v>-4449674</v>
      </c>
      <c r="C37" s="10">
        <f t="shared" si="3"/>
        <v>3422682</v>
      </c>
      <c r="D37" s="10">
        <f t="shared" si="3"/>
        <v>91845938</v>
      </c>
      <c r="E37" s="10">
        <f t="shared" si="3"/>
        <v>637606973</v>
      </c>
      <c r="F37" s="10">
        <f t="shared" si="3"/>
        <v>-147376742</v>
      </c>
      <c r="G37" s="10">
        <f t="shared" si="3"/>
        <v>-392818686</v>
      </c>
      <c r="H37" s="10">
        <f t="shared" si="3"/>
        <v>14874078</v>
      </c>
      <c r="I37" s="10">
        <f t="shared" si="3"/>
        <v>-75078778</v>
      </c>
    </row>
    <row r="38" spans="1:9" ht="15.75" customHeight="1" x14ac:dyDescent="0.25">
      <c r="A38" s="17" t="s">
        <v>71</v>
      </c>
      <c r="B38" s="5">
        <v>5221766</v>
      </c>
      <c r="C38" s="5">
        <v>772090</v>
      </c>
      <c r="D38" s="5">
        <v>4194772</v>
      </c>
      <c r="E38" s="5">
        <v>96040712</v>
      </c>
      <c r="F38" s="5">
        <v>733647685</v>
      </c>
      <c r="G38" s="5">
        <v>586270943</v>
      </c>
      <c r="H38" s="5">
        <v>193452258</v>
      </c>
      <c r="I38" s="5">
        <v>205865734</v>
      </c>
    </row>
    <row r="39" spans="1:9" ht="15.75" customHeight="1" x14ac:dyDescent="0.25">
      <c r="A39" s="3" t="s">
        <v>74</v>
      </c>
      <c r="B39" s="10">
        <f t="shared" ref="B39:I39" si="4">SUM(B37:B38)</f>
        <v>772092</v>
      </c>
      <c r="C39" s="10">
        <f t="shared" si="4"/>
        <v>4194772</v>
      </c>
      <c r="D39" s="10">
        <f t="shared" si="4"/>
        <v>96040710</v>
      </c>
      <c r="E39" s="10">
        <f t="shared" si="4"/>
        <v>733647685</v>
      </c>
      <c r="F39" s="10">
        <f t="shared" si="4"/>
        <v>586270943</v>
      </c>
      <c r="G39" s="10">
        <f t="shared" si="4"/>
        <v>193452257</v>
      </c>
      <c r="H39" s="10">
        <f t="shared" si="4"/>
        <v>208326336</v>
      </c>
      <c r="I39" s="10">
        <f t="shared" si="4"/>
        <v>130786956</v>
      </c>
    </row>
    <row r="40" spans="1:9" ht="15.75" customHeight="1" x14ac:dyDescent="0.25">
      <c r="B40" s="10"/>
      <c r="C40" s="10"/>
      <c r="D40" s="10"/>
      <c r="E40" s="10"/>
      <c r="F40" s="10"/>
      <c r="G40" s="10"/>
      <c r="H40" s="10"/>
    </row>
    <row r="41" spans="1:9" ht="15.75" customHeight="1" x14ac:dyDescent="0.25">
      <c r="A41" s="3" t="s">
        <v>77</v>
      </c>
      <c r="B41" s="20">
        <f>B12/('1'!B39/10)</f>
        <v>-1.0045336589692575</v>
      </c>
      <c r="C41" s="20">
        <f>C12/('1'!C39/10)</f>
        <v>4.5685479753291283</v>
      </c>
      <c r="D41" s="20">
        <f>D12/('1'!D39/10)</f>
        <v>3.8994102373672024</v>
      </c>
      <c r="E41" s="20">
        <f>E12/('1'!E39/10)</f>
        <v>3.3259411808286785</v>
      </c>
      <c r="F41" s="20">
        <f>F12/('1'!F39/10)</f>
        <v>-6.6756067737537617E-2</v>
      </c>
      <c r="G41" s="20">
        <f>G12/('1'!G39/10)</f>
        <v>1.8507159420546817</v>
      </c>
      <c r="H41" s="20">
        <f>H12/('1'!H39/10)</f>
        <v>1.8829176779826406</v>
      </c>
      <c r="I41" s="21">
        <f>I12/('1'!I39/10)</f>
        <v>-0.88386305318505087</v>
      </c>
    </row>
    <row r="42" spans="1:9" ht="15.75" customHeight="1" x14ac:dyDescent="0.25">
      <c r="A42" s="3" t="s">
        <v>82</v>
      </c>
      <c r="B42" s="10">
        <f>'1'!B39/10</f>
        <v>32469800</v>
      </c>
      <c r="C42" s="10">
        <f>'1'!C39/10</f>
        <v>34469800</v>
      </c>
      <c r="D42" s="10">
        <f>'1'!D39/10</f>
        <v>34469800</v>
      </c>
      <c r="E42" s="10">
        <f>'1'!E39/10</f>
        <v>63168520</v>
      </c>
      <c r="F42" s="10">
        <f>'1'!F39/10</f>
        <v>63168520</v>
      </c>
      <c r="G42" s="10">
        <f>'1'!G39/10</f>
        <v>63168520</v>
      </c>
      <c r="H42" s="10">
        <f>'1'!H39/10</f>
        <v>63168520</v>
      </c>
      <c r="I42" s="10">
        <f>'1'!I39/10</f>
        <v>66326946</v>
      </c>
    </row>
    <row r="43" spans="1:9" ht="15.75" customHeight="1" x14ac:dyDescent="0.2"/>
    <row r="44" spans="1:9" ht="15.75" customHeight="1" x14ac:dyDescent="0.25">
      <c r="A44" s="23"/>
    </row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86</v>
      </c>
      <c r="B2" s="1"/>
    </row>
    <row r="3" spans="1:8" x14ac:dyDescent="0.25">
      <c r="A3" s="2" t="s">
        <v>3</v>
      </c>
    </row>
    <row r="4" spans="1:8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x14ac:dyDescent="0.25">
      <c r="A5" s="2" t="s">
        <v>87</v>
      </c>
      <c r="B5" s="24">
        <f>'2'!B24/'1'!B18</f>
        <v>4.988388913933979E-2</v>
      </c>
      <c r="C5" s="24">
        <f>'2'!C24/'1'!C18</f>
        <v>5.5655192607825393E-2</v>
      </c>
      <c r="D5" s="24">
        <f>'2'!D24/'1'!D18</f>
        <v>6.3006443533786385E-2</v>
      </c>
      <c r="E5" s="24">
        <f>'2'!E24/'1'!E18</f>
        <v>5.6914225317400008E-2</v>
      </c>
      <c r="F5" s="24">
        <f>'2'!F24/'1'!F18</f>
        <v>2.2936568665946452E-2</v>
      </c>
      <c r="G5" s="24">
        <f>'2'!G24/'1'!G18</f>
        <v>2.8198511907565876E-2</v>
      </c>
      <c r="H5" s="24">
        <f>'2'!H24/'1'!H18</f>
        <v>2.2136728236893E-2</v>
      </c>
    </row>
    <row r="6" spans="1:8" x14ac:dyDescent="0.25">
      <c r="A6" s="2" t="s">
        <v>88</v>
      </c>
      <c r="B6" s="24">
        <f>'2'!B24/'1'!B38</f>
        <v>7.7307738764836528E-2</v>
      </c>
      <c r="C6" s="24">
        <f>'2'!C24/'1'!C38</f>
        <v>7.2400981648400281E-2</v>
      </c>
      <c r="D6" s="24">
        <f>'2'!D24/'1'!D38</f>
        <v>8.0907620792447635E-2</v>
      </c>
      <c r="E6" s="24">
        <f>'2'!E24/'1'!E38</f>
        <v>6.6068908270671564E-2</v>
      </c>
      <c r="F6" s="24">
        <f>'2'!F24/'1'!F38</f>
        <v>2.6741978043384393E-2</v>
      </c>
      <c r="G6" s="24">
        <f>'2'!G24/'1'!G38</f>
        <v>3.9534913773007295E-2</v>
      </c>
      <c r="H6" s="24">
        <f>'2'!H24/'1'!H38</f>
        <v>3.7615321348509555E-2</v>
      </c>
    </row>
    <row r="7" spans="1:8" x14ac:dyDescent="0.25">
      <c r="A7" s="2" t="s">
        <v>89</v>
      </c>
      <c r="B7" s="24">
        <f>'1'!B23/'1'!B38</f>
        <v>0.10809624834503952</v>
      </c>
      <c r="C7" s="24">
        <f>'1'!C23/'1'!C38</f>
        <v>5.4256149213265152E-2</v>
      </c>
      <c r="D7" s="24">
        <f>'1'!D23/'1'!D38</f>
        <v>4.5794422744515333E-2</v>
      </c>
      <c r="E7" s="24">
        <f>'1'!E23/'1'!E38</f>
        <v>2.4227807901475589E-2</v>
      </c>
      <c r="F7" s="24">
        <f>'1'!F23/'1'!F38</f>
        <v>1.7291596479238516E-2</v>
      </c>
      <c r="G7" s="24">
        <f>'1'!G23/'1'!G38</f>
        <v>0.12456813494970903</v>
      </c>
      <c r="H7" s="24">
        <f>'1'!H23/'1'!H38</f>
        <v>0.3185173649455289</v>
      </c>
    </row>
    <row r="8" spans="1:8" x14ac:dyDescent="0.25">
      <c r="A8" s="2" t="s">
        <v>90</v>
      </c>
      <c r="B8" s="20">
        <f>'1'!B11/'1'!B26</f>
        <v>1.2443356187185539</v>
      </c>
      <c r="C8" s="20">
        <f>'1'!C11/'1'!C26</f>
        <v>1.387554621717161</v>
      </c>
      <c r="D8" s="20">
        <f>'1'!D11/'1'!D26</f>
        <v>1.6330486676218776</v>
      </c>
      <c r="E8" s="20">
        <f>'1'!E11/'1'!E26</f>
        <v>3.879575712850881</v>
      </c>
      <c r="F8" s="20">
        <f>'1'!F11/'1'!F26</f>
        <v>3.5249596960702516</v>
      </c>
      <c r="G8" s="20">
        <f>'1'!G11/'1'!G26</f>
        <v>1.2292955827385075</v>
      </c>
      <c r="H8" s="20">
        <f>'1'!H11/'1'!H26</f>
        <v>0.97201596342855878</v>
      </c>
    </row>
    <row r="9" spans="1:8" x14ac:dyDescent="0.25">
      <c r="A9" s="2" t="s">
        <v>91</v>
      </c>
      <c r="B9" s="24">
        <f>'2'!B24/'2'!B5</f>
        <v>0.10060529762725173</v>
      </c>
      <c r="C9" s="24">
        <f>'2'!C24/'2'!C5</f>
        <v>9.1207715471462447E-2</v>
      </c>
      <c r="D9" s="24">
        <f>'2'!D24/'2'!D5</f>
        <v>7.0709886245117273E-2</v>
      </c>
      <c r="E9" s="24">
        <f>'2'!E24/'2'!E5</f>
        <v>8.7871730626626843E-2</v>
      </c>
      <c r="F9" s="24">
        <f>'2'!F24/'2'!F5</f>
        <v>7.1306731143336383E-2</v>
      </c>
      <c r="G9" s="24">
        <f>'2'!G24/'2'!G5</f>
        <v>6.90516266451532E-2</v>
      </c>
      <c r="H9" s="24">
        <f>'2'!H24/'2'!H5</f>
        <v>6.3870709936931266E-2</v>
      </c>
    </row>
    <row r="10" spans="1:8" x14ac:dyDescent="0.25">
      <c r="A10" s="2" t="s">
        <v>92</v>
      </c>
      <c r="B10" s="24">
        <f>'2'!B13/'2'!B5</f>
        <v>0.1594435315708462</v>
      </c>
      <c r="C10" s="24">
        <f>'2'!C13/'2'!C5</f>
        <v>0.13772648339415228</v>
      </c>
      <c r="D10" s="24">
        <f>'2'!D13/'2'!D5</f>
        <v>0.11024810095277149</v>
      </c>
      <c r="E10" s="24">
        <f>'2'!E13/'2'!E5</f>
        <v>8.331965659733423E-2</v>
      </c>
      <c r="F10" s="24">
        <f>'2'!F13/'2'!F5</f>
        <v>8.1883429157301901E-2</v>
      </c>
      <c r="G10" s="24">
        <f>'2'!G13/'2'!G5</f>
        <v>7.7812514966555182E-2</v>
      </c>
      <c r="H10" s="24">
        <f>'2'!H13/'2'!H5</f>
        <v>7.4257520071377883E-2</v>
      </c>
    </row>
    <row r="11" spans="1:8" x14ac:dyDescent="0.25">
      <c r="A11" s="2" t="s">
        <v>93</v>
      </c>
      <c r="B11" s="24">
        <f>'2'!B24/('1'!B23+'1'!B38)</f>
        <v>6.9766267037089005E-2</v>
      </c>
      <c r="C11" s="24">
        <f>'2'!C24/('1'!C23+'1'!C38)</f>
        <v>6.867494365807518E-2</v>
      </c>
      <c r="D11" s="24">
        <f>'2'!D24/('1'!D23+'1'!D38)</f>
        <v>7.7364746868814713E-2</v>
      </c>
      <c r="E11" s="24">
        <f>'2'!E24/('1'!E23+'1'!E38)</f>
        <v>6.4506067655045532E-2</v>
      </c>
      <c r="F11" s="24">
        <f>'2'!F24/('1'!F23+'1'!F38)</f>
        <v>2.6287426472346918E-2</v>
      </c>
      <c r="G11" s="24">
        <f>'2'!G24/('1'!G23+'1'!G38)</f>
        <v>3.5155641125093146E-2</v>
      </c>
      <c r="H11" s="24">
        <f>'2'!H24/('1'!H23+'1'!H38)</f>
        <v>2.8528499016062282E-2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2020-04-12T16:19:37Z</dcterms:modified>
</cp:coreProperties>
</file>