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A\"/>
    </mc:Choice>
  </mc:AlternateContent>
  <bookViews>
    <workbookView xWindow="0" yWindow="0" windowWidth="20490" windowHeight="7650" tabRatio="591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I47" i="3" l="1"/>
  <c r="H46" i="3"/>
  <c r="I46" i="3"/>
  <c r="I45" i="3"/>
  <c r="I42" i="3"/>
  <c r="I34" i="3"/>
  <c r="I28" i="3"/>
  <c r="I6" i="3"/>
  <c r="I17" i="3"/>
  <c r="I40" i="2"/>
  <c r="I39" i="2"/>
  <c r="I38" i="2"/>
  <c r="I35" i="2"/>
  <c r="I34" i="2"/>
  <c r="I26" i="2"/>
  <c r="I25" i="2"/>
  <c r="I13" i="2"/>
  <c r="H5" i="2"/>
  <c r="I6" i="2"/>
  <c r="I5" i="2"/>
  <c r="I45" i="1"/>
  <c r="I44" i="1"/>
  <c r="I23" i="1"/>
  <c r="I27" i="1"/>
  <c r="I24" i="1" s="1"/>
  <c r="I5" i="1"/>
  <c r="I16" i="1"/>
  <c r="I13" i="1"/>
  <c r="I9" i="1"/>
  <c r="I6" i="1"/>
  <c r="I5" i="3" l="1"/>
  <c r="D34" i="3"/>
  <c r="E34" i="3"/>
  <c r="F34" i="3"/>
  <c r="G34" i="3"/>
  <c r="H34" i="3"/>
  <c r="C34" i="3"/>
  <c r="D28" i="3"/>
  <c r="E28" i="3"/>
  <c r="F28" i="3"/>
  <c r="G28" i="3"/>
  <c r="H28" i="3"/>
  <c r="C28" i="3"/>
  <c r="D17" i="3"/>
  <c r="E17" i="3"/>
  <c r="F17" i="3"/>
  <c r="G17" i="3"/>
  <c r="H17" i="3"/>
  <c r="C17" i="3"/>
  <c r="D6" i="3"/>
  <c r="E6" i="3"/>
  <c r="F6" i="3"/>
  <c r="G6" i="3"/>
  <c r="H6" i="3"/>
  <c r="C6" i="3"/>
  <c r="D35" i="2"/>
  <c r="E35" i="2"/>
  <c r="F35" i="2"/>
  <c r="G35" i="2"/>
  <c r="H35" i="2"/>
  <c r="C35" i="2"/>
  <c r="D26" i="2"/>
  <c r="E26" i="2"/>
  <c r="F26" i="2"/>
  <c r="G26" i="2"/>
  <c r="H26" i="2"/>
  <c r="C26" i="2"/>
  <c r="D13" i="2"/>
  <c r="E13" i="2"/>
  <c r="F13" i="2"/>
  <c r="G13" i="2"/>
  <c r="H13" i="2"/>
  <c r="C13" i="2"/>
  <c r="D6" i="2"/>
  <c r="B5" i="4" s="1"/>
  <c r="E6" i="2"/>
  <c r="C5" i="4" s="1"/>
  <c r="F6" i="2"/>
  <c r="D5" i="4" s="1"/>
  <c r="G6" i="2"/>
  <c r="E5" i="4" s="1"/>
  <c r="H6" i="2"/>
  <c r="F5" i="4" s="1"/>
  <c r="C6" i="2"/>
  <c r="C5" i="2" s="1"/>
  <c r="D45" i="1"/>
  <c r="E45" i="1"/>
  <c r="F45" i="1"/>
  <c r="G45" i="1"/>
  <c r="H45" i="1"/>
  <c r="C45" i="1"/>
  <c r="D35" i="1"/>
  <c r="E35" i="1"/>
  <c r="F35" i="1"/>
  <c r="G35" i="1"/>
  <c r="H35" i="1"/>
  <c r="C35" i="1"/>
  <c r="D27" i="1"/>
  <c r="D24" i="1" s="1"/>
  <c r="D23" i="1" s="1"/>
  <c r="E27" i="1"/>
  <c r="E24" i="1" s="1"/>
  <c r="F27" i="1"/>
  <c r="F24" i="1" s="1"/>
  <c r="F23" i="1" s="1"/>
  <c r="G27" i="1"/>
  <c r="G24" i="1" s="1"/>
  <c r="G23" i="1" s="1"/>
  <c r="H27" i="1"/>
  <c r="H24" i="1" s="1"/>
  <c r="H23" i="1" s="1"/>
  <c r="C27" i="1"/>
  <c r="C24" i="1" s="1"/>
  <c r="H16" i="1"/>
  <c r="G16" i="1"/>
  <c r="F16" i="1"/>
  <c r="E16" i="1"/>
  <c r="D16" i="1"/>
  <c r="C16" i="1"/>
  <c r="H13" i="1"/>
  <c r="G13" i="1"/>
  <c r="F13" i="1"/>
  <c r="E13" i="1"/>
  <c r="D13" i="1"/>
  <c r="C13" i="1"/>
  <c r="C9" i="1"/>
  <c r="H9" i="1"/>
  <c r="G9" i="1"/>
  <c r="F9" i="1"/>
  <c r="E9" i="1"/>
  <c r="D9" i="1"/>
  <c r="D6" i="1"/>
  <c r="E6" i="1"/>
  <c r="F6" i="1"/>
  <c r="G6" i="1"/>
  <c r="H6" i="1"/>
  <c r="C6" i="1"/>
  <c r="C23" i="1" l="1"/>
  <c r="E23" i="1"/>
  <c r="C5" i="3"/>
  <c r="C42" i="3" s="1"/>
  <c r="C45" i="3" s="1"/>
  <c r="E5" i="3"/>
  <c r="E42" i="3" s="1"/>
  <c r="E45" i="3" s="1"/>
  <c r="E46" i="3" s="1"/>
  <c r="F5" i="3"/>
  <c r="F42" i="3" s="1"/>
  <c r="F45" i="3" s="1"/>
  <c r="F46" i="3" s="1"/>
  <c r="H5" i="3"/>
  <c r="H42" i="3" s="1"/>
  <c r="H45" i="3" s="1"/>
  <c r="D5" i="3"/>
  <c r="D42" i="3" s="1"/>
  <c r="D45" i="3" s="1"/>
  <c r="D46" i="3" s="1"/>
  <c r="G5" i="3"/>
  <c r="G42" i="3" s="1"/>
  <c r="G45" i="3" s="1"/>
  <c r="G46" i="3" s="1"/>
  <c r="C46" i="3"/>
  <c r="C25" i="2"/>
  <c r="C34" i="2" s="1"/>
  <c r="C38" i="2" s="1"/>
  <c r="G5" i="2"/>
  <c r="G25" i="2" s="1"/>
  <c r="E6" i="4" s="1"/>
  <c r="F5" i="2"/>
  <c r="F25" i="2" s="1"/>
  <c r="F34" i="2" s="1"/>
  <c r="F38" i="2" s="1"/>
  <c r="E5" i="2"/>
  <c r="E25" i="2" s="1"/>
  <c r="E34" i="2" s="1"/>
  <c r="E38" i="2" s="1"/>
  <c r="C7" i="4" s="1"/>
  <c r="H25" i="2"/>
  <c r="F6" i="4" s="1"/>
  <c r="D5" i="2"/>
  <c r="D25" i="2" s="1"/>
  <c r="D34" i="2" s="1"/>
  <c r="D38" i="2" s="1"/>
  <c r="B7" i="4" s="1"/>
  <c r="D12" i="4"/>
  <c r="C5" i="1"/>
  <c r="E5" i="1"/>
  <c r="C12" i="4"/>
  <c r="H5" i="1"/>
  <c r="D5" i="1"/>
  <c r="C44" i="1"/>
  <c r="F5" i="1"/>
  <c r="G5" i="1"/>
  <c r="E12" i="4"/>
  <c r="F44" i="1"/>
  <c r="B12" i="4"/>
  <c r="F12" i="4"/>
  <c r="E44" i="1"/>
  <c r="C39" i="2"/>
  <c r="H44" i="1"/>
  <c r="D44" i="1"/>
  <c r="G44" i="1"/>
  <c r="G34" i="2" l="1"/>
  <c r="G38" i="2" s="1"/>
  <c r="E7" i="4" s="1"/>
  <c r="D6" i="4"/>
  <c r="C6" i="4"/>
  <c r="E9" i="4"/>
  <c r="H34" i="2"/>
  <c r="H38" i="2" s="1"/>
  <c r="F7" i="4" s="1"/>
  <c r="D7" i="4"/>
  <c r="D9" i="4"/>
  <c r="D8" i="4"/>
  <c r="B6" i="4"/>
  <c r="C9" i="4"/>
  <c r="F39" i="2"/>
  <c r="C8" i="4"/>
  <c r="D39" i="2"/>
  <c r="B9" i="4"/>
  <c r="E39" i="2"/>
  <c r="B8" i="4"/>
  <c r="G39" i="2" l="1"/>
  <c r="E8" i="4"/>
  <c r="F9" i="4"/>
  <c r="F8" i="4"/>
  <c r="H39" i="2"/>
</calcChain>
</file>

<file path=xl/sharedStrings.xml><?xml version="1.0" encoding="utf-8"?>
<sst xmlns="http://schemas.openxmlformats.org/spreadsheetml/2006/main" count="137" uniqueCount="132">
  <si>
    <t>Cash</t>
  </si>
  <si>
    <t>In hand (including foreign currencies)</t>
  </si>
  <si>
    <t>Balance with Bangladesh Bank and its agent banks (including foreign currencies)</t>
  </si>
  <si>
    <t>In Bangladesh</t>
  </si>
  <si>
    <t>Outside Bangladesh</t>
  </si>
  <si>
    <t>Money at call and on short notice</t>
  </si>
  <si>
    <t>Investments</t>
  </si>
  <si>
    <t>Government</t>
  </si>
  <si>
    <t>Others</t>
  </si>
  <si>
    <t>Loans, cash credit, overdrafts etc./investments</t>
  </si>
  <si>
    <t>Bills purchased and discounted</t>
  </si>
  <si>
    <t>Liabilities</t>
  </si>
  <si>
    <t>Current/Al-wadeeah current accounts and other accounts</t>
  </si>
  <si>
    <t>Bills payable</t>
  </si>
  <si>
    <t>Savings bank/Mudaraba savings bank deposits</t>
  </si>
  <si>
    <t>Fixed deposits/Mudaraba fixed deposits</t>
  </si>
  <si>
    <t>Bearer certificates of deposit</t>
  </si>
  <si>
    <t>Other deposits</t>
  </si>
  <si>
    <t>Paid up capital</t>
  </si>
  <si>
    <t>Statutory reserve</t>
  </si>
  <si>
    <t>Revaluation reserve</t>
  </si>
  <si>
    <t>Other reserve</t>
  </si>
  <si>
    <t>Foreign currency translation reserve</t>
  </si>
  <si>
    <t>Retained earnings</t>
  </si>
  <si>
    <t>Non-controlling interest</t>
  </si>
  <si>
    <t xml:space="preserve">As at 31 December </t>
  </si>
  <si>
    <t>As at 31 December</t>
  </si>
  <si>
    <t>Interest income/profit on investments</t>
  </si>
  <si>
    <t>Interest paid/profit shared on deposits and borrowings etc.</t>
  </si>
  <si>
    <t>Net interest income/net profit on investments</t>
  </si>
  <si>
    <t>Investment income</t>
  </si>
  <si>
    <t>Commission, exchange and brokerage</t>
  </si>
  <si>
    <t>Other operating income</t>
  </si>
  <si>
    <t>Salaries and allowances</t>
  </si>
  <si>
    <t>Rent, taxes, insurance, electricity etc.</t>
  </si>
  <si>
    <t>Legal expenses</t>
  </si>
  <si>
    <t>Postage, stamp, telecommunication etc.</t>
  </si>
  <si>
    <t>Stationery, printing, advertisements etc.</t>
  </si>
  <si>
    <t>Managing Director’s salary and fees</t>
  </si>
  <si>
    <t>Directors’ fees and expenses</t>
  </si>
  <si>
    <t>Auditors’ fees</t>
  </si>
  <si>
    <t>Charges on loan losses</t>
  </si>
  <si>
    <t>Depreciation and repair of bank’s assets</t>
  </si>
  <si>
    <t>Other expenses</t>
  </si>
  <si>
    <t>Provision for loans and advances/investments</t>
  </si>
  <si>
    <t>General provision</t>
  </si>
  <si>
    <t>Specific provision</t>
  </si>
  <si>
    <t>Provision for off-balance sheet items</t>
  </si>
  <si>
    <t>Provision for diminution in value of investments</t>
  </si>
  <si>
    <t>Other provisions</t>
  </si>
  <si>
    <t>Current</t>
  </si>
  <si>
    <t>Deferred</t>
  </si>
  <si>
    <t>Earnings per share (par value Taka 10)</t>
  </si>
  <si>
    <t>Interest receipts in cash</t>
  </si>
  <si>
    <t>Interest payments</t>
  </si>
  <si>
    <t>Dividend receipts</t>
  </si>
  <si>
    <t>Fees and commission receipts in cash</t>
  </si>
  <si>
    <t>Recoveries on Loans previously written-off</t>
  </si>
  <si>
    <t>Cash payments to employees</t>
  </si>
  <si>
    <t>Cash payments to suppliers</t>
  </si>
  <si>
    <t>Income taxes paid</t>
  </si>
  <si>
    <t>Receipts from other operating activities</t>
  </si>
  <si>
    <t>Payments for other operating activities</t>
  </si>
  <si>
    <t>Increase / (decrease) in operating assets and liabilities</t>
  </si>
  <si>
    <t>Deposits from other banks</t>
  </si>
  <si>
    <t>Deposits from customers</t>
  </si>
  <si>
    <t>Proceeds from sale of securities</t>
  </si>
  <si>
    <t>Share Premium Account</t>
  </si>
  <si>
    <t>Statutory Deposits</t>
  </si>
  <si>
    <t>Net Investment in trading securities</t>
  </si>
  <si>
    <t>Loan &amp; advance to other banks</t>
  </si>
  <si>
    <t>Loan &amp; advance to customers</t>
  </si>
  <si>
    <t>Other assets (item-wise)</t>
  </si>
  <si>
    <t>Other liabilities account of customers</t>
  </si>
  <si>
    <t>Trading liabilities</t>
  </si>
  <si>
    <t>Other liabilities (item-wise)</t>
  </si>
  <si>
    <t>Payments for purchase of government securities</t>
  </si>
  <si>
    <t>Purchase of property, plant &amp; equipment</t>
  </si>
  <si>
    <t>Purchase of intangible assets</t>
  </si>
  <si>
    <t>Sale of property, plant &amp; equipment</t>
  </si>
  <si>
    <t>Increase/(Decrease) in Borrowing:</t>
  </si>
  <si>
    <t>Call loan</t>
  </si>
  <si>
    <t>Re-Purchase agreement (REPO)</t>
  </si>
  <si>
    <t>Other borrowings</t>
  </si>
  <si>
    <t>Share Capital A/c</t>
  </si>
  <si>
    <t>Share Premium A/c</t>
  </si>
  <si>
    <t>Dividend paid in cash</t>
  </si>
  <si>
    <t>Net Interest Margin</t>
  </si>
  <si>
    <t>Operating Margin</t>
  </si>
  <si>
    <t>Net Margin</t>
  </si>
  <si>
    <t>Capital to Risk Weighted Assets Ratio</t>
  </si>
  <si>
    <t>Non Performing Loan</t>
  </si>
  <si>
    <t>Return on Asset</t>
  </si>
  <si>
    <t>Return on Equity</t>
  </si>
  <si>
    <t>Advance to Deposit Ratio</t>
  </si>
  <si>
    <t>Property and Assets</t>
  </si>
  <si>
    <t>Balance with Other Banks and Financial Institutions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</si>
  <si>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</si>
  <si>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</si>
  <si>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</si>
  <si>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</si>
  <si>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</si>
  <si>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Borrowings from Other Banks, Financial Institutions and Agents</t>
  </si>
  <si>
    <t>Subordinated Bond</t>
  </si>
  <si>
    <t>Deposits and Other Accounts</t>
  </si>
  <si>
    <t>Other Liabilities</t>
  </si>
  <si>
    <t>Shareholders’ Equity</t>
  </si>
  <si>
    <t>Net assets value per share</t>
  </si>
  <si>
    <t>Shares to calculate NAVPS</t>
  </si>
  <si>
    <t>Operating Income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</si>
  <si>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</si>
  <si>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</si>
  <si>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</si>
  <si>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</si>
  <si>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</si>
  <si>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</si>
  <si>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Shares to Calculate EPS</t>
  </si>
  <si>
    <t>Net Cash Flows - Operating Activities</t>
  </si>
  <si>
    <t>Operating profit before changes in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</si>
  <si>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</si>
  <si>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</si>
  <si>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</si>
  <si>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</si>
  <si>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</si>
  <si>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Effects of exchange rate changes on cash and cash equivalents</t>
  </si>
  <si>
    <t>Net Operating Cash Flow Per Share</t>
  </si>
  <si>
    <t>Shares to Calculate NOCFPS</t>
  </si>
  <si>
    <t>TRUST BANK LIMITED</t>
  </si>
  <si>
    <t>Ratios</t>
  </si>
  <si>
    <t>Balance Sheet</t>
  </si>
  <si>
    <t>Income Statement</t>
  </si>
  <si>
    <t>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</si>
</sst>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1" fontId="0" fillId="0" borderId="0" xfId="1" applyNumberFormat="1" applyFont="1"/>
    <xf numFmtId="2" fontId="1" fillId="0" borderId="0" xfId="0" applyNumberFormat="1" applyFont="1"/>
    <xf numFmtId="1" fontId="1" fillId="0" borderId="0" xfId="0" applyNumberFormat="1" applyFont="1"/>
    <xf numFmtId="0" fontId="0" fillId="2" borderId="0" xfId="0" applyFill="1"/>
    <xf numFmtId="0" fontId="0" fillId="0" borderId="0" xfId="0" applyFont="1" applyAlignment="1">
      <alignment horizontal="right"/>
    </xf>
    <xf numFmtId="164" fontId="0" fillId="0" borderId="0" xfId="2" applyNumberFormat="1" applyFont="1"/>
    <xf numFmtId="165" fontId="1" fillId="0" borderId="0" xfId="0" applyNumberFormat="1" applyFont="1"/>
    <xf numFmtId="0" fontId="3" fillId="0" borderId="0" xfId="0" applyFont="1"/>
    <xf numFmtId="1" fontId="3" fillId="0" borderId="0" xfId="2" applyNumberFormat="1" applyFont="1" applyAlignment="1">
      <alignment horizontal="center"/>
    </xf>
    <xf numFmtId="10" fontId="0" fillId="0" borderId="0" xfId="3" applyNumberFormat="1" applyFont="1"/>
    <xf numFmtId="10" fontId="0" fillId="0" borderId="0" xfId="0" applyNumberFormat="1"/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0" fillId="0" borderId="0" xfId="0" applyAlignme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0" xfId="2" applyNumberFormat="1" applyFont="1"/>
    <xf numFmtId="2" fontId="0" fillId="0" borderId="0" xfId="0" applyNumberForma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xSplit="1" ySplit="4" topLeftCell="B32" activePane="bottomRight" state="frozen"/>
      <selection pane="topRight" activeCell="B1" sqref="B1"/>
      <selection pane="bottomLeft" activeCell="A6" sqref="A6"/>
      <selection pane="bottomRight" activeCell="I36" sqref="I36"/>
    </sheetView>
  </sheetViews>
  <sheetFormatPr defaultRowHeight="15" x14ac:dyDescent="0.25"/>
  <cols>
    <col min="1" max="1" width="62" customWidth="1"/>
    <col min="2" max="2" width="5" style="5" bestFit="1" customWidth="1"/>
    <col min="3" max="3" width="15.28515625" bestFit="1" customWidth="1"/>
    <col min="4" max="9" width="14.85546875" bestFit="1" customWidth="1"/>
    <col min="10" max="10" width="12" bestFit="1" customWidth="1"/>
  </cols>
  <sheetData>
    <row r="1" spans="1:9" x14ac:dyDescent="0.25">
      <c r="A1" s="1" t="s">
        <v>127</v>
      </c>
      <c r="B1"/>
    </row>
    <row r="2" spans="1:9" x14ac:dyDescent="0.25">
      <c r="A2" s="1" t="s">
        <v>129</v>
      </c>
      <c r="B2"/>
    </row>
    <row r="3" spans="1:9" x14ac:dyDescent="0.25">
      <c r="A3" t="s">
        <v>26</v>
      </c>
      <c r="B3"/>
    </row>
    <row r="4" spans="1:9" x14ac:dyDescent="0.25">
      <c r="B4" s="9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17" t="s">
        <v>95</v>
      </c>
      <c r="B5"/>
      <c r="C5" s="4">
        <f t="shared" ref="C5:I5" si="0">C6+C9+C12+C13+C16+C19+C20+C21</f>
        <v>96339253607</v>
      </c>
      <c r="D5" s="4">
        <f t="shared" si="0"/>
        <v>118308498267</v>
      </c>
      <c r="E5" s="4">
        <f t="shared" si="0"/>
        <v>147893405896</v>
      </c>
      <c r="F5" s="4">
        <f t="shared" si="0"/>
        <v>181906229696</v>
      </c>
      <c r="G5" s="4">
        <f t="shared" si="0"/>
        <v>211550047907</v>
      </c>
      <c r="H5" s="4">
        <f t="shared" si="0"/>
        <v>241319179455</v>
      </c>
      <c r="I5" s="4">
        <f t="shared" si="0"/>
        <v>261076400126</v>
      </c>
    </row>
    <row r="6" spans="1:9" x14ac:dyDescent="0.25">
      <c r="A6" s="18" t="s">
        <v>0</v>
      </c>
      <c r="B6"/>
      <c r="C6" s="4">
        <f>SUM(C7:C8)</f>
        <v>8204226900</v>
      </c>
      <c r="D6" s="4">
        <f t="shared" ref="D6:I6" si="1">SUM(D7:D8)</f>
        <v>9552829710</v>
      </c>
      <c r="E6" s="4">
        <f t="shared" si="1"/>
        <v>10753964270</v>
      </c>
      <c r="F6" s="4">
        <f t="shared" si="1"/>
        <v>14002611774</v>
      </c>
      <c r="G6" s="4">
        <f t="shared" si="1"/>
        <v>15645628165</v>
      </c>
      <c r="H6" s="4">
        <f t="shared" si="1"/>
        <v>15734749195</v>
      </c>
      <c r="I6" s="4">
        <f t="shared" si="1"/>
        <v>15738013847</v>
      </c>
    </row>
    <row r="7" spans="1:9" x14ac:dyDescent="0.25">
      <c r="A7" t="s">
        <v>1</v>
      </c>
      <c r="B7"/>
      <c r="C7" s="3">
        <v>2080875831</v>
      </c>
      <c r="D7" s="3">
        <v>2437947691</v>
      </c>
      <c r="E7" s="3">
        <v>2762710234</v>
      </c>
      <c r="F7" s="3">
        <v>2714773207</v>
      </c>
      <c r="G7" s="3">
        <v>3354653593</v>
      </c>
      <c r="H7" s="3">
        <v>3200839875</v>
      </c>
      <c r="I7" s="3">
        <v>3730434604</v>
      </c>
    </row>
    <row r="8" spans="1:9" x14ac:dyDescent="0.25">
      <c r="A8" s="19" t="s">
        <v>2</v>
      </c>
      <c r="B8"/>
      <c r="C8" s="3">
        <v>6123351069</v>
      </c>
      <c r="D8" s="3">
        <v>7114882019</v>
      </c>
      <c r="E8" s="3">
        <v>7991254036</v>
      </c>
      <c r="F8" s="3">
        <v>11287838567</v>
      </c>
      <c r="G8" s="3">
        <v>12290974572</v>
      </c>
      <c r="H8" s="3">
        <v>12533909320</v>
      </c>
      <c r="I8" s="3">
        <v>12007579243</v>
      </c>
    </row>
    <row r="9" spans="1:9" x14ac:dyDescent="0.25">
      <c r="A9" s="20" t="s">
        <v>96</v>
      </c>
      <c r="B9"/>
      <c r="C9" s="4">
        <f>SUM(C10:C11)</f>
        <v>1916230614</v>
      </c>
      <c r="D9" s="4">
        <f t="shared" ref="D9" si="2">SUM(D10:D11)</f>
        <v>3569557204</v>
      </c>
      <c r="E9" s="4">
        <f t="shared" ref="E9" si="3">SUM(E10:E11)</f>
        <v>2355840975</v>
      </c>
      <c r="F9" s="4">
        <f t="shared" ref="F9" si="4">SUM(F10:F11)</f>
        <v>5063096442</v>
      </c>
      <c r="G9" s="4">
        <f t="shared" ref="G9" si="5">SUM(G10:G11)</f>
        <v>14734846932</v>
      </c>
      <c r="H9" s="4">
        <f t="shared" ref="H9:I9" si="6">SUM(H10:H11)</f>
        <v>4048941343</v>
      </c>
      <c r="I9" s="4">
        <f t="shared" si="6"/>
        <v>7837427112</v>
      </c>
    </row>
    <row r="10" spans="1:9" x14ac:dyDescent="0.25">
      <c r="A10" t="s">
        <v>3</v>
      </c>
      <c r="B10"/>
      <c r="C10" s="3">
        <v>559737387</v>
      </c>
      <c r="D10" s="3">
        <v>2297984760</v>
      </c>
      <c r="E10" s="3">
        <v>1516679276</v>
      </c>
      <c r="F10" s="3">
        <v>2871605130</v>
      </c>
      <c r="G10" s="3">
        <v>12456950291</v>
      </c>
      <c r="H10" s="3">
        <v>2401769977</v>
      </c>
      <c r="I10" s="3">
        <v>7062324216</v>
      </c>
    </row>
    <row r="11" spans="1:9" x14ac:dyDescent="0.25">
      <c r="A11" t="s">
        <v>4</v>
      </c>
      <c r="B11"/>
      <c r="C11" s="3">
        <v>1356493227</v>
      </c>
      <c r="D11" s="3">
        <v>1271572444</v>
      </c>
      <c r="E11" s="3">
        <v>839161699</v>
      </c>
      <c r="F11" s="3">
        <v>2191491312</v>
      </c>
      <c r="G11" s="3">
        <v>2277896641</v>
      </c>
      <c r="H11" s="3">
        <v>1647171366</v>
      </c>
      <c r="I11" s="3">
        <v>775102896</v>
      </c>
    </row>
    <row r="12" spans="1:9" x14ac:dyDescent="0.25">
      <c r="A12" s="20" t="s">
        <v>5</v>
      </c>
      <c r="B12"/>
      <c r="C12" s="4">
        <v>11750000000</v>
      </c>
      <c r="D12" s="4">
        <v>250000000</v>
      </c>
      <c r="E12" s="4">
        <v>0</v>
      </c>
      <c r="F12" s="4">
        <v>0</v>
      </c>
      <c r="G12" s="4">
        <v>1040000000</v>
      </c>
      <c r="H12" s="4">
        <v>0</v>
      </c>
      <c r="I12" s="3">
        <v>0</v>
      </c>
    </row>
    <row r="13" spans="1:9" x14ac:dyDescent="0.25">
      <c r="A13" s="20" t="s">
        <v>6</v>
      </c>
      <c r="B13"/>
      <c r="C13" s="4">
        <f>SUM(C14:C15)</f>
        <v>13675751211</v>
      </c>
      <c r="D13" s="4">
        <f t="shared" ref="D13" si="7">SUM(D14:D15)</f>
        <v>19060144443</v>
      </c>
      <c r="E13" s="4">
        <f t="shared" ref="E13" si="8">SUM(E14:E15)</f>
        <v>20326729391</v>
      </c>
      <c r="F13" s="4">
        <f t="shared" ref="F13" si="9">SUM(F14:F15)</f>
        <v>25847685185</v>
      </c>
      <c r="G13" s="4">
        <f t="shared" ref="G13" si="10">SUM(G14:G15)</f>
        <v>32464130345</v>
      </c>
      <c r="H13" s="4">
        <f t="shared" ref="H13:I13" si="11">SUM(H14:H15)</f>
        <v>30615233806</v>
      </c>
      <c r="I13" s="4">
        <f t="shared" si="11"/>
        <v>34540519080</v>
      </c>
    </row>
    <row r="14" spans="1:9" x14ac:dyDescent="0.25">
      <c r="A14" t="s">
        <v>7</v>
      </c>
      <c r="B14"/>
      <c r="C14" s="3">
        <v>11840161167</v>
      </c>
      <c r="D14" s="3">
        <v>17179471760</v>
      </c>
      <c r="E14" s="3">
        <v>18336141874</v>
      </c>
      <c r="F14" s="3">
        <v>22352800620</v>
      </c>
      <c r="G14" s="3">
        <v>29063495448</v>
      </c>
      <c r="H14" s="3">
        <v>25596870065</v>
      </c>
      <c r="I14" s="3">
        <v>28488959280</v>
      </c>
    </row>
    <row r="15" spans="1:9" x14ac:dyDescent="0.25">
      <c r="A15" t="s">
        <v>8</v>
      </c>
      <c r="B15"/>
      <c r="C15" s="3">
        <v>1835590044</v>
      </c>
      <c r="D15" s="3">
        <v>1880672683</v>
      </c>
      <c r="E15" s="3">
        <v>1990587517</v>
      </c>
      <c r="F15" s="3">
        <v>3494884565</v>
      </c>
      <c r="G15" s="3">
        <v>3400634897</v>
      </c>
      <c r="H15" s="3">
        <v>5018363741</v>
      </c>
      <c r="I15" s="3">
        <v>6051559800</v>
      </c>
    </row>
    <row r="16" spans="1:9" x14ac:dyDescent="0.25">
      <c r="A16" s="20" t="s">
        <v>97</v>
      </c>
      <c r="B16"/>
      <c r="C16" s="4">
        <f>SUM(C17:C18)</f>
        <v>58599090157</v>
      </c>
      <c r="D16" s="4">
        <f t="shared" ref="D16" si="12">SUM(D17:D18)</f>
        <v>83798413248</v>
      </c>
      <c r="E16" s="4">
        <f t="shared" ref="E16" si="13">SUM(E17:E18)</f>
        <v>111412530693</v>
      </c>
      <c r="F16" s="4">
        <f t="shared" ref="F16" si="14">SUM(F17:F18)</f>
        <v>133654185621</v>
      </c>
      <c r="G16" s="4">
        <f t="shared" ref="G16" si="15">SUM(G17:G18)</f>
        <v>144438413812</v>
      </c>
      <c r="H16" s="4">
        <f t="shared" ref="H16:I16" si="16">SUM(H17:H18)</f>
        <v>187246508984</v>
      </c>
      <c r="I16" s="4">
        <f t="shared" si="16"/>
        <v>199205496253</v>
      </c>
    </row>
    <row r="17" spans="1:9" x14ac:dyDescent="0.25">
      <c r="A17" t="s">
        <v>9</v>
      </c>
      <c r="B17" s="6"/>
      <c r="C17" s="3">
        <v>57267550409</v>
      </c>
      <c r="D17" s="3">
        <v>82337313951</v>
      </c>
      <c r="E17" s="3">
        <v>106798730599</v>
      </c>
      <c r="F17" s="3">
        <v>130715404897</v>
      </c>
      <c r="G17" s="3">
        <v>141092897001</v>
      </c>
      <c r="H17" s="3">
        <v>182876655537</v>
      </c>
      <c r="I17" s="3">
        <v>195055298744</v>
      </c>
    </row>
    <row r="18" spans="1:9" x14ac:dyDescent="0.25">
      <c r="A18" t="s">
        <v>10</v>
      </c>
      <c r="B18"/>
      <c r="C18" s="3">
        <v>1331539748</v>
      </c>
      <c r="D18" s="3">
        <v>1461099297</v>
      </c>
      <c r="E18" s="3">
        <v>4613800094</v>
      </c>
      <c r="F18" s="3">
        <v>2938780724</v>
      </c>
      <c r="G18" s="3">
        <v>3345516811</v>
      </c>
      <c r="H18" s="3">
        <v>4369853447</v>
      </c>
      <c r="I18" s="3">
        <v>4150197509</v>
      </c>
    </row>
    <row r="19" spans="1:9" x14ac:dyDescent="0.25">
      <c r="A19" s="18" t="s">
        <v>98</v>
      </c>
      <c r="B19"/>
      <c r="C19" s="4">
        <v>472134824</v>
      </c>
      <c r="D19" s="4">
        <v>498214234</v>
      </c>
      <c r="E19" s="4">
        <v>617110896</v>
      </c>
      <c r="F19" s="4">
        <v>838488553</v>
      </c>
      <c r="G19" s="4">
        <v>812822751</v>
      </c>
      <c r="H19" s="4">
        <v>712868478</v>
      </c>
      <c r="I19" s="3">
        <v>585895813</v>
      </c>
    </row>
    <row r="20" spans="1:9" x14ac:dyDescent="0.25">
      <c r="A20" s="18" t="s">
        <v>99</v>
      </c>
      <c r="B20"/>
      <c r="C20" s="4">
        <v>1721819901</v>
      </c>
      <c r="D20" s="4">
        <v>1579339428</v>
      </c>
      <c r="E20" s="4">
        <v>2427229671</v>
      </c>
      <c r="F20" s="4">
        <v>2500162121</v>
      </c>
      <c r="G20" s="4">
        <v>2414205902</v>
      </c>
      <c r="H20" s="4">
        <v>2960877649</v>
      </c>
      <c r="I20" s="3">
        <v>3169048021</v>
      </c>
    </row>
    <row r="21" spans="1:9" x14ac:dyDescent="0.25">
      <c r="A21" s="18" t="s">
        <v>100</v>
      </c>
      <c r="B21"/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9" x14ac:dyDescent="0.25">
      <c r="B22"/>
    </row>
    <row r="23" spans="1:9" x14ac:dyDescent="0.25">
      <c r="A23" s="17" t="s">
        <v>101</v>
      </c>
      <c r="B23"/>
      <c r="C23" s="4">
        <f>C24+C35+C43</f>
        <v>96339253607</v>
      </c>
      <c r="D23" s="4">
        <f t="shared" ref="D23:H23" si="17">D24+D35+D43</f>
        <v>118308498267</v>
      </c>
      <c r="E23" s="4">
        <f t="shared" si="17"/>
        <v>147893405896</v>
      </c>
      <c r="F23" s="4">
        <f t="shared" si="17"/>
        <v>181906229696</v>
      </c>
      <c r="G23" s="4">
        <f t="shared" si="17"/>
        <v>211550047907</v>
      </c>
      <c r="H23" s="4">
        <f t="shared" si="17"/>
        <v>241319179455</v>
      </c>
      <c r="I23" s="4">
        <f>I24+I35+I43</f>
        <v>261076400126</v>
      </c>
    </row>
    <row r="24" spans="1:9" x14ac:dyDescent="0.25">
      <c r="A24" s="20" t="s">
        <v>11</v>
      </c>
      <c r="B24"/>
      <c r="C24" s="4">
        <f>C25+C27+C34+C26</f>
        <v>89489471658</v>
      </c>
      <c r="D24" s="4">
        <f t="shared" ref="D24:I24" si="18">D25+D27+D34+D26</f>
        <v>111108295519</v>
      </c>
      <c r="E24" s="4">
        <f t="shared" si="18"/>
        <v>139431423136</v>
      </c>
      <c r="F24" s="4">
        <f t="shared" si="18"/>
        <v>172059693878</v>
      </c>
      <c r="G24" s="4">
        <f t="shared" si="18"/>
        <v>200033417595</v>
      </c>
      <c r="H24" s="4">
        <f t="shared" si="18"/>
        <v>228844277074</v>
      </c>
      <c r="I24" s="4">
        <f t="shared" si="18"/>
        <v>247854830087</v>
      </c>
    </row>
    <row r="25" spans="1:9" x14ac:dyDescent="0.25">
      <c r="A25" s="20" t="s">
        <v>102</v>
      </c>
      <c r="B25"/>
      <c r="C25" s="3">
        <v>2836851787</v>
      </c>
      <c r="D25" s="3">
        <v>3669284921</v>
      </c>
      <c r="E25" s="3">
        <v>6891749294</v>
      </c>
      <c r="F25" s="3">
        <v>12935168654</v>
      </c>
      <c r="G25" s="3">
        <v>17954568344</v>
      </c>
      <c r="H25" s="3">
        <v>16565960958</v>
      </c>
      <c r="I25" s="3">
        <v>20916518784</v>
      </c>
    </row>
    <row r="26" spans="1:9" x14ac:dyDescent="0.25">
      <c r="A26" s="20" t="s">
        <v>103</v>
      </c>
      <c r="B26"/>
      <c r="C26">
        <v>0</v>
      </c>
      <c r="D26">
        <v>0</v>
      </c>
      <c r="E26" s="3">
        <v>0</v>
      </c>
      <c r="F26" s="3">
        <v>0</v>
      </c>
      <c r="G26" s="3">
        <v>0</v>
      </c>
      <c r="H26" s="3">
        <v>0</v>
      </c>
    </row>
    <row r="27" spans="1:9" x14ac:dyDescent="0.25">
      <c r="A27" s="20" t="s">
        <v>104</v>
      </c>
      <c r="B27"/>
      <c r="C27" s="4">
        <f>SUM(C28:C33)</f>
        <v>83062998348</v>
      </c>
      <c r="D27" s="4">
        <f t="shared" ref="D27:I27" si="19">SUM(D28:D33)</f>
        <v>102523874084</v>
      </c>
      <c r="E27" s="4">
        <f t="shared" si="19"/>
        <v>125163189464</v>
      </c>
      <c r="F27" s="4">
        <f t="shared" si="19"/>
        <v>150901566857</v>
      </c>
      <c r="G27" s="4">
        <f t="shared" si="19"/>
        <v>172738445810</v>
      </c>
      <c r="H27" s="4">
        <f t="shared" si="19"/>
        <v>200274194889</v>
      </c>
      <c r="I27" s="4">
        <f t="shared" si="19"/>
        <v>212535034422</v>
      </c>
    </row>
    <row r="28" spans="1:9" x14ac:dyDescent="0.25">
      <c r="A28" t="s">
        <v>12</v>
      </c>
      <c r="B28"/>
      <c r="C28" s="3">
        <v>10734624967</v>
      </c>
      <c r="D28" s="3">
        <v>13638221358</v>
      </c>
      <c r="E28" s="3">
        <v>17780338054</v>
      </c>
      <c r="F28" s="3">
        <v>16951851269</v>
      </c>
      <c r="G28" s="3">
        <v>20771286904</v>
      </c>
      <c r="H28" s="3">
        <v>28172405389</v>
      </c>
      <c r="I28" s="3">
        <v>29394205285</v>
      </c>
    </row>
    <row r="29" spans="1:9" x14ac:dyDescent="0.25">
      <c r="A29" t="s">
        <v>13</v>
      </c>
      <c r="B29"/>
      <c r="C29" s="3">
        <v>925782935</v>
      </c>
      <c r="D29" s="3">
        <v>1082668864</v>
      </c>
      <c r="E29" s="3">
        <v>1036516066</v>
      </c>
      <c r="F29" s="3">
        <v>1287908705</v>
      </c>
      <c r="G29" s="3">
        <v>2843870218</v>
      </c>
      <c r="H29" s="3">
        <v>2685106501</v>
      </c>
      <c r="I29" s="3">
        <v>4227864871</v>
      </c>
    </row>
    <row r="30" spans="1:9" x14ac:dyDescent="0.25">
      <c r="A30" t="s">
        <v>14</v>
      </c>
      <c r="B30"/>
      <c r="C30" s="3">
        <v>6590789934</v>
      </c>
      <c r="D30" s="3">
        <v>8880854696</v>
      </c>
      <c r="E30" s="3">
        <v>11743061753</v>
      </c>
      <c r="F30" s="3">
        <v>18521408929</v>
      </c>
      <c r="G30" s="3">
        <v>24167087940</v>
      </c>
      <c r="H30" s="3">
        <v>28898709201</v>
      </c>
      <c r="I30" s="3">
        <v>31908653593</v>
      </c>
    </row>
    <row r="31" spans="1:9" x14ac:dyDescent="0.25">
      <c r="A31" t="s">
        <v>15</v>
      </c>
      <c r="C31" s="3">
        <v>64811800512</v>
      </c>
      <c r="D31" s="3">
        <v>78922129166</v>
      </c>
      <c r="E31" s="3">
        <v>94603273591</v>
      </c>
      <c r="F31" s="3">
        <v>114140397954</v>
      </c>
      <c r="G31" s="3">
        <v>124956200748</v>
      </c>
      <c r="H31" s="3">
        <v>140517973798</v>
      </c>
      <c r="I31" s="3">
        <v>147004310673</v>
      </c>
    </row>
    <row r="32" spans="1:9" x14ac:dyDescent="0.25">
      <c r="A32" t="s">
        <v>16</v>
      </c>
      <c r="B32"/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11" x14ac:dyDescent="0.25">
      <c r="A33" t="s">
        <v>17</v>
      </c>
      <c r="B33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11" x14ac:dyDescent="0.25">
      <c r="A34" s="20" t="s">
        <v>105</v>
      </c>
      <c r="B34"/>
      <c r="C34" s="4">
        <v>3589621523</v>
      </c>
      <c r="D34" s="4">
        <v>4915136514</v>
      </c>
      <c r="E34" s="4">
        <v>7376484378</v>
      </c>
      <c r="F34" s="4">
        <v>8222958367</v>
      </c>
      <c r="G34" s="4">
        <v>9340403441</v>
      </c>
      <c r="H34" s="4">
        <v>12004121227</v>
      </c>
      <c r="I34" s="3">
        <v>14403276881</v>
      </c>
    </row>
    <row r="35" spans="1:11" x14ac:dyDescent="0.25">
      <c r="A35" s="20" t="s">
        <v>106</v>
      </c>
      <c r="C35" s="4">
        <f t="shared" ref="C35:H35" si="20">SUM(C36:C42)</f>
        <v>6849781170</v>
      </c>
      <c r="D35" s="4">
        <f t="shared" si="20"/>
        <v>7200201959</v>
      </c>
      <c r="E35" s="4">
        <f t="shared" si="20"/>
        <v>8461981971</v>
      </c>
      <c r="F35" s="4">
        <f t="shared" si="20"/>
        <v>9846535029</v>
      </c>
      <c r="G35" s="4">
        <f t="shared" si="20"/>
        <v>11516629523</v>
      </c>
      <c r="H35" s="4">
        <f t="shared" si="20"/>
        <v>12474901592</v>
      </c>
      <c r="I35" s="4">
        <f>SUM(I36:I42)</f>
        <v>13221569250</v>
      </c>
    </row>
    <row r="36" spans="1:11" x14ac:dyDescent="0.25">
      <c r="A36" t="s">
        <v>18</v>
      </c>
      <c r="C36" s="3">
        <v>3459465640</v>
      </c>
      <c r="D36" s="3">
        <v>3805412200</v>
      </c>
      <c r="E36" s="3">
        <v>4262061660</v>
      </c>
      <c r="F36" s="3">
        <v>4688267820</v>
      </c>
      <c r="G36" s="3">
        <v>5063329240</v>
      </c>
      <c r="H36" s="3">
        <v>5569662160</v>
      </c>
      <c r="I36" s="3">
        <v>5569662160</v>
      </c>
    </row>
    <row r="37" spans="1:11" x14ac:dyDescent="0.25">
      <c r="A37" t="s">
        <v>67</v>
      </c>
      <c r="C37" s="3">
        <v>532225500</v>
      </c>
      <c r="D37" s="3">
        <v>532225500</v>
      </c>
      <c r="E37" s="3">
        <v>75576040</v>
      </c>
      <c r="F37" s="3">
        <v>0</v>
      </c>
      <c r="G37" s="3">
        <v>0</v>
      </c>
      <c r="H37" s="3">
        <v>0</v>
      </c>
    </row>
    <row r="38" spans="1:11" x14ac:dyDescent="0.25">
      <c r="A38" t="s">
        <v>19</v>
      </c>
      <c r="C38" s="3">
        <v>1966008097</v>
      </c>
      <c r="D38" s="3">
        <v>2169218210</v>
      </c>
      <c r="E38" s="3">
        <v>2709042761</v>
      </c>
      <c r="F38" s="3">
        <v>3333692338</v>
      </c>
      <c r="G38" s="3">
        <v>4027401519</v>
      </c>
      <c r="H38" s="3">
        <v>4815477540</v>
      </c>
      <c r="I38" s="3">
        <v>5638527443</v>
      </c>
    </row>
    <row r="39" spans="1:11" x14ac:dyDescent="0.25">
      <c r="A39" t="s">
        <v>20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11" x14ac:dyDescent="0.25">
      <c r="A40" t="s">
        <v>21</v>
      </c>
      <c r="C40" s="3">
        <v>8567858</v>
      </c>
      <c r="D40" s="3">
        <v>37023453</v>
      </c>
      <c r="E40" s="3">
        <v>547322</v>
      </c>
      <c r="F40" s="3">
        <v>57636494</v>
      </c>
      <c r="G40" s="3">
        <v>39863658</v>
      </c>
      <c r="H40" s="3">
        <v>5447527</v>
      </c>
      <c r="I40" s="3">
        <v>1978275</v>
      </c>
    </row>
    <row r="41" spans="1:11" x14ac:dyDescent="0.25">
      <c r="A41" t="s">
        <v>22</v>
      </c>
      <c r="C41" s="3">
        <v>0</v>
      </c>
      <c r="D41" s="3">
        <v>0</v>
      </c>
      <c r="E41" s="3">
        <v>187663</v>
      </c>
      <c r="F41" s="3">
        <v>229665</v>
      </c>
      <c r="G41" s="3">
        <v>452615</v>
      </c>
      <c r="H41" s="3">
        <v>1780871</v>
      </c>
      <c r="I41" s="3">
        <v>2024844</v>
      </c>
    </row>
    <row r="42" spans="1:11" x14ac:dyDescent="0.25">
      <c r="A42" t="s">
        <v>23</v>
      </c>
      <c r="C42" s="3">
        <v>883514075</v>
      </c>
      <c r="D42" s="3">
        <v>656322596</v>
      </c>
      <c r="E42" s="3">
        <v>1414566525</v>
      </c>
      <c r="F42" s="3">
        <v>1766708712</v>
      </c>
      <c r="G42" s="3">
        <v>2385582491</v>
      </c>
      <c r="H42" s="3">
        <v>2082533494</v>
      </c>
      <c r="I42" s="3">
        <v>2009376528</v>
      </c>
    </row>
    <row r="43" spans="1:11" x14ac:dyDescent="0.25">
      <c r="A43" s="20" t="s">
        <v>24</v>
      </c>
      <c r="C43" s="4">
        <v>779</v>
      </c>
      <c r="D43" s="4">
        <v>789</v>
      </c>
      <c r="E43" s="4">
        <v>789</v>
      </c>
      <c r="F43" s="4">
        <v>789</v>
      </c>
      <c r="G43" s="4">
        <v>789</v>
      </c>
      <c r="H43" s="4">
        <v>789</v>
      </c>
      <c r="I43">
        <v>789</v>
      </c>
    </row>
    <row r="44" spans="1:11" x14ac:dyDescent="0.25">
      <c r="A44" s="21" t="s">
        <v>107</v>
      </c>
      <c r="B44" s="8"/>
      <c r="C44" s="12">
        <f t="shared" ref="C44:H44" si="21">C35/C45</f>
        <v>19.800113320391297</v>
      </c>
      <c r="D44" s="12">
        <f t="shared" si="21"/>
        <v>18.920951478002831</v>
      </c>
      <c r="E44" s="12">
        <f t="shared" si="21"/>
        <v>19.854198850328224</v>
      </c>
      <c r="F44" s="12">
        <f t="shared" si="21"/>
        <v>21.002501151907317</v>
      </c>
      <c r="G44" s="12">
        <f t="shared" si="21"/>
        <v>22.745172152779066</v>
      </c>
      <c r="H44" s="12">
        <f t="shared" si="21"/>
        <v>22.397950241204576</v>
      </c>
      <c r="I44" s="12">
        <f>I35/(I36/10)</f>
        <v>23.738547994803334</v>
      </c>
    </row>
    <row r="45" spans="1:11" x14ac:dyDescent="0.25">
      <c r="A45" s="21" t="s">
        <v>108</v>
      </c>
      <c r="C45" s="11">
        <f t="shared" ref="C45:I45" si="22">C36/10</f>
        <v>345946564</v>
      </c>
      <c r="D45" s="11">
        <f t="shared" si="22"/>
        <v>380541220</v>
      </c>
      <c r="E45" s="11">
        <f t="shared" si="22"/>
        <v>426206166</v>
      </c>
      <c r="F45" s="11">
        <f t="shared" si="22"/>
        <v>468826782</v>
      </c>
      <c r="G45" s="11">
        <f t="shared" si="22"/>
        <v>506332924</v>
      </c>
      <c r="H45" s="11">
        <f t="shared" si="22"/>
        <v>556966216</v>
      </c>
      <c r="I45" s="11">
        <f t="shared" si="22"/>
        <v>556966216</v>
      </c>
      <c r="J45" s="11"/>
      <c r="K45" s="11"/>
    </row>
    <row r="48" spans="1:11" x14ac:dyDescent="0.25">
      <c r="C48" s="3"/>
      <c r="D48" s="3"/>
      <c r="E48" s="3"/>
      <c r="F48" s="3"/>
      <c r="G48" s="3"/>
      <c r="H4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xSplit="1" ySplit="4" topLeftCell="H26" activePane="bottomRight" state="frozen"/>
      <selection pane="topRight" activeCell="B1" sqref="B1"/>
      <selection pane="bottomLeft" activeCell="A6" sqref="A6"/>
      <selection pane="bottomRight" activeCell="I39" sqref="I39"/>
    </sheetView>
  </sheetViews>
  <sheetFormatPr defaultRowHeight="15" x14ac:dyDescent="0.25"/>
  <cols>
    <col min="1" max="1" width="54.7109375" bestFit="1" customWidth="1"/>
    <col min="2" max="2" width="5" bestFit="1" customWidth="1"/>
    <col min="3" max="8" width="15.28515625" bestFit="1" customWidth="1"/>
    <col min="9" max="9" width="13.85546875" bestFit="1" customWidth="1"/>
  </cols>
  <sheetData>
    <row r="1" spans="1:9" x14ac:dyDescent="0.25">
      <c r="A1" s="1" t="s">
        <v>127</v>
      </c>
    </row>
    <row r="2" spans="1:9" x14ac:dyDescent="0.25">
      <c r="A2" s="1" t="s">
        <v>130</v>
      </c>
    </row>
    <row r="3" spans="1:9" x14ac:dyDescent="0.25">
      <c r="A3" t="s">
        <v>26</v>
      </c>
    </row>
    <row r="4" spans="1:9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21" t="s">
        <v>109</v>
      </c>
      <c r="C5" s="4">
        <f t="shared" ref="C5:I5" si="0">C6+SUM(C10:C12)</f>
        <v>3757292393</v>
      </c>
      <c r="D5" s="4">
        <f t="shared" si="0"/>
        <v>4174373333</v>
      </c>
      <c r="E5" s="4">
        <f t="shared" si="0"/>
        <v>6277826353</v>
      </c>
      <c r="F5" s="4">
        <f t="shared" si="0"/>
        <v>7865021939</v>
      </c>
      <c r="G5" s="4">
        <f t="shared" si="0"/>
        <v>8476951353</v>
      </c>
      <c r="H5" s="4">
        <f>H6+SUM(H10:H12)</f>
        <v>9861625974</v>
      </c>
      <c r="I5" s="4">
        <f t="shared" si="0"/>
        <v>10227041427</v>
      </c>
    </row>
    <row r="6" spans="1:9" x14ac:dyDescent="0.25">
      <c r="A6" s="20" t="s">
        <v>29</v>
      </c>
      <c r="C6" s="4">
        <f t="shared" ref="C6:I6" si="1">C7-C8</f>
        <v>1912975909</v>
      </c>
      <c r="D6" s="4">
        <f t="shared" si="1"/>
        <v>1439178716</v>
      </c>
      <c r="E6" s="4">
        <f t="shared" si="1"/>
        <v>2879520569</v>
      </c>
      <c r="F6" s="4">
        <f t="shared" si="1"/>
        <v>3920095919</v>
      </c>
      <c r="G6" s="4">
        <f t="shared" si="1"/>
        <v>4493905835</v>
      </c>
      <c r="H6" s="4">
        <f t="shared" si="1"/>
        <v>5546920621</v>
      </c>
      <c r="I6" s="4">
        <f t="shared" si="1"/>
        <v>6258001044</v>
      </c>
    </row>
    <row r="7" spans="1:9" x14ac:dyDescent="0.25">
      <c r="A7" t="s">
        <v>27</v>
      </c>
      <c r="B7" s="5"/>
      <c r="C7" s="3">
        <v>8698111402</v>
      </c>
      <c r="D7" s="3">
        <v>10206650839</v>
      </c>
      <c r="E7" s="3">
        <v>12555121182</v>
      </c>
      <c r="F7" s="3">
        <v>13996765340</v>
      </c>
      <c r="G7" s="3">
        <v>13228572274</v>
      </c>
      <c r="H7" s="3">
        <v>14413599327</v>
      </c>
      <c r="I7" s="3">
        <v>17467596665</v>
      </c>
    </row>
    <row r="8" spans="1:9" x14ac:dyDescent="0.25">
      <c r="A8" t="s">
        <v>28</v>
      </c>
      <c r="B8" s="5"/>
      <c r="C8" s="3">
        <v>6785135493</v>
      </c>
      <c r="D8" s="3">
        <v>8767472123</v>
      </c>
      <c r="E8" s="3">
        <v>9675600613</v>
      </c>
      <c r="F8" s="3">
        <v>10076669421</v>
      </c>
      <c r="G8" s="3">
        <v>8734666439</v>
      </c>
      <c r="H8" s="3">
        <v>8866678706</v>
      </c>
      <c r="I8" s="3">
        <v>11209595621</v>
      </c>
    </row>
    <row r="9" spans="1:9" x14ac:dyDescent="0.25">
      <c r="A9" s="1"/>
      <c r="B9" s="8"/>
    </row>
    <row r="10" spans="1:9" x14ac:dyDescent="0.25">
      <c r="A10" t="s">
        <v>30</v>
      </c>
      <c r="B10" s="5"/>
      <c r="C10" s="3">
        <v>913646094</v>
      </c>
      <c r="D10" s="3">
        <v>1586562050</v>
      </c>
      <c r="E10" s="3">
        <v>1890210128</v>
      </c>
      <c r="F10" s="3">
        <v>2157626450</v>
      </c>
      <c r="G10" s="3">
        <v>2280622737</v>
      </c>
      <c r="H10" s="3">
        <v>2268376726</v>
      </c>
      <c r="I10" s="3">
        <v>2202506011</v>
      </c>
    </row>
    <row r="11" spans="1:9" x14ac:dyDescent="0.25">
      <c r="A11" t="s">
        <v>31</v>
      </c>
      <c r="B11" s="5"/>
      <c r="C11" s="3">
        <v>574349716</v>
      </c>
      <c r="D11" s="3">
        <v>723926881</v>
      </c>
      <c r="E11" s="3">
        <v>993176813</v>
      </c>
      <c r="F11" s="3">
        <v>1256561598</v>
      </c>
      <c r="G11" s="3">
        <v>1151821811</v>
      </c>
      <c r="H11" s="3">
        <v>1462011593</v>
      </c>
      <c r="I11" s="3">
        <v>1253024593</v>
      </c>
    </row>
    <row r="12" spans="1:9" x14ac:dyDescent="0.25">
      <c r="A12" t="s">
        <v>32</v>
      </c>
      <c r="B12" s="5"/>
      <c r="C12" s="3">
        <v>356320674</v>
      </c>
      <c r="D12" s="3">
        <v>424705686</v>
      </c>
      <c r="E12" s="3">
        <v>514918843</v>
      </c>
      <c r="F12" s="3">
        <v>530737972</v>
      </c>
      <c r="G12" s="3">
        <v>550600970</v>
      </c>
      <c r="H12" s="3">
        <v>584317034</v>
      </c>
      <c r="I12" s="3">
        <v>513509779</v>
      </c>
    </row>
    <row r="13" spans="1:9" x14ac:dyDescent="0.25">
      <c r="A13" s="21" t="s">
        <v>110</v>
      </c>
      <c r="B13" s="5"/>
      <c r="C13" s="4">
        <f t="shared" ref="C13:I13" si="2">SUM(C14:C24)</f>
        <v>1929107789</v>
      </c>
      <c r="D13" s="4">
        <f t="shared" si="2"/>
        <v>2238141775</v>
      </c>
      <c r="E13" s="4">
        <f t="shared" si="2"/>
        <v>2792625608</v>
      </c>
      <c r="F13" s="4">
        <f t="shared" si="2"/>
        <v>3711865086</v>
      </c>
      <c r="G13" s="4">
        <f t="shared" si="2"/>
        <v>3857997452</v>
      </c>
      <c r="H13" s="4">
        <f t="shared" si="2"/>
        <v>3795924833</v>
      </c>
      <c r="I13" s="4">
        <f t="shared" si="2"/>
        <v>3850456462</v>
      </c>
    </row>
    <row r="14" spans="1:9" x14ac:dyDescent="0.25">
      <c r="A14" t="s">
        <v>33</v>
      </c>
      <c r="B14" s="5"/>
      <c r="C14" s="3">
        <v>946911325</v>
      </c>
      <c r="D14" s="3">
        <v>1165592962</v>
      </c>
      <c r="E14" s="3">
        <v>1435995406</v>
      </c>
      <c r="F14" s="3">
        <v>2036341638</v>
      </c>
      <c r="G14" s="3">
        <v>2027314807</v>
      </c>
      <c r="H14" s="3">
        <v>1960836209</v>
      </c>
      <c r="I14" s="3">
        <v>1981922850</v>
      </c>
    </row>
    <row r="15" spans="1:9" x14ac:dyDescent="0.25">
      <c r="A15" t="s">
        <v>34</v>
      </c>
      <c r="B15" s="5"/>
      <c r="C15" s="3">
        <v>240901067</v>
      </c>
      <c r="D15" s="3">
        <v>293007330</v>
      </c>
      <c r="E15" s="3">
        <v>376488292</v>
      </c>
      <c r="F15" s="3">
        <v>594114120</v>
      </c>
      <c r="G15" s="3">
        <v>663144674</v>
      </c>
      <c r="H15" s="3">
        <v>706720622</v>
      </c>
      <c r="I15" s="3">
        <v>741155095</v>
      </c>
    </row>
    <row r="16" spans="1:9" x14ac:dyDescent="0.25">
      <c r="A16" t="s">
        <v>35</v>
      </c>
      <c r="B16" s="5"/>
      <c r="C16" s="3">
        <v>2067721</v>
      </c>
      <c r="D16" s="3">
        <v>652180</v>
      </c>
      <c r="E16" s="3">
        <v>1001125</v>
      </c>
      <c r="F16" s="3">
        <v>882479</v>
      </c>
      <c r="G16" s="3">
        <v>1999163</v>
      </c>
      <c r="H16" s="3">
        <v>1682980</v>
      </c>
      <c r="I16" s="3">
        <v>3481780</v>
      </c>
    </row>
    <row r="17" spans="1:9" x14ac:dyDescent="0.25">
      <c r="A17" t="s">
        <v>36</v>
      </c>
      <c r="B17" s="5"/>
      <c r="C17" s="3">
        <v>87965981</v>
      </c>
      <c r="D17" s="3">
        <v>92311461</v>
      </c>
      <c r="E17" s="3">
        <v>113395925</v>
      </c>
      <c r="F17" s="3">
        <v>127294442</v>
      </c>
      <c r="G17" s="3">
        <v>145246267</v>
      </c>
      <c r="H17" s="3">
        <v>101339056</v>
      </c>
      <c r="I17" s="3">
        <v>87201300</v>
      </c>
    </row>
    <row r="18" spans="1:9" x14ac:dyDescent="0.25">
      <c r="A18" t="s">
        <v>37</v>
      </c>
      <c r="B18" s="5"/>
      <c r="C18" s="3">
        <v>119694420</v>
      </c>
      <c r="D18" s="3">
        <v>78203116</v>
      </c>
      <c r="E18" s="3">
        <v>79451850</v>
      </c>
      <c r="F18" s="3">
        <v>69864247</v>
      </c>
      <c r="G18" s="3">
        <v>65470579</v>
      </c>
      <c r="H18" s="3">
        <v>47521164</v>
      </c>
      <c r="I18" s="3">
        <v>51585144</v>
      </c>
    </row>
    <row r="19" spans="1:9" x14ac:dyDescent="0.25">
      <c r="A19" t="s">
        <v>38</v>
      </c>
      <c r="B19" s="5"/>
      <c r="C19" s="3">
        <v>8944837</v>
      </c>
      <c r="D19" s="3">
        <v>10750339</v>
      </c>
      <c r="E19" s="3">
        <v>11280000</v>
      </c>
      <c r="F19" s="3">
        <v>11280000</v>
      </c>
      <c r="G19" s="3">
        <v>13264200</v>
      </c>
      <c r="H19" s="3">
        <v>13569900</v>
      </c>
      <c r="I19" s="3">
        <v>12852349</v>
      </c>
    </row>
    <row r="20" spans="1:9" x14ac:dyDescent="0.25">
      <c r="A20" t="s">
        <v>39</v>
      </c>
      <c r="B20" s="5"/>
      <c r="C20" s="3">
        <v>1490000</v>
      </c>
      <c r="D20" s="3">
        <v>1586100</v>
      </c>
      <c r="E20" s="3">
        <v>1744600</v>
      </c>
      <c r="F20" s="3">
        <v>1998400</v>
      </c>
      <c r="G20" s="3">
        <v>2549000</v>
      </c>
      <c r="H20" s="3">
        <v>3679000</v>
      </c>
      <c r="I20" s="3">
        <v>3034000</v>
      </c>
    </row>
    <row r="21" spans="1:9" x14ac:dyDescent="0.25">
      <c r="A21" t="s">
        <v>40</v>
      </c>
      <c r="B21" s="5"/>
      <c r="C21" s="3">
        <v>653250</v>
      </c>
      <c r="D21" s="3">
        <v>517500</v>
      </c>
      <c r="E21" s="3">
        <v>517500</v>
      </c>
      <c r="F21" s="3">
        <v>632500</v>
      </c>
      <c r="G21" s="3">
        <v>661250</v>
      </c>
      <c r="H21" s="3">
        <v>747500</v>
      </c>
      <c r="I21" s="3">
        <v>747500</v>
      </c>
    </row>
    <row r="22" spans="1:9" x14ac:dyDescent="0.25">
      <c r="A22" t="s">
        <v>41</v>
      </c>
      <c r="B22" s="5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9" x14ac:dyDescent="0.25">
      <c r="A23" t="s">
        <v>42</v>
      </c>
      <c r="B23" s="5"/>
      <c r="C23" s="3">
        <v>134944994</v>
      </c>
      <c r="D23" s="3">
        <v>144597399</v>
      </c>
      <c r="E23" s="3">
        <v>198985863</v>
      </c>
      <c r="F23" s="3">
        <v>252533390</v>
      </c>
      <c r="G23" s="3">
        <v>237411040</v>
      </c>
      <c r="H23" s="3">
        <v>239355896</v>
      </c>
      <c r="I23" s="3">
        <v>232985036</v>
      </c>
    </row>
    <row r="24" spans="1:9" x14ac:dyDescent="0.25">
      <c r="A24" t="s">
        <v>43</v>
      </c>
      <c r="B24" s="5"/>
      <c r="C24" s="3">
        <v>385534194</v>
      </c>
      <c r="D24" s="3">
        <v>450923388</v>
      </c>
      <c r="E24" s="3">
        <v>573765047</v>
      </c>
      <c r="F24" s="3">
        <v>616923870</v>
      </c>
      <c r="G24" s="3">
        <v>700936472</v>
      </c>
      <c r="H24" s="3">
        <v>720472506</v>
      </c>
      <c r="I24" s="3">
        <v>735491408</v>
      </c>
    </row>
    <row r="25" spans="1:9" x14ac:dyDescent="0.25">
      <c r="A25" s="21" t="s">
        <v>111</v>
      </c>
      <c r="B25" s="8"/>
      <c r="C25" s="4">
        <f t="shared" ref="C25:I25" si="3">C5-C13</f>
        <v>1828184604</v>
      </c>
      <c r="D25" s="4">
        <f t="shared" si="3"/>
        <v>1936231558</v>
      </c>
      <c r="E25" s="4">
        <f t="shared" si="3"/>
        <v>3485200745</v>
      </c>
      <c r="F25" s="4">
        <f t="shared" si="3"/>
        <v>4153156853</v>
      </c>
      <c r="G25" s="4">
        <f t="shared" si="3"/>
        <v>4618953901</v>
      </c>
      <c r="H25" s="4">
        <f t="shared" si="3"/>
        <v>6065701141</v>
      </c>
      <c r="I25" s="4">
        <f t="shared" si="3"/>
        <v>6376584965</v>
      </c>
    </row>
    <row r="26" spans="1:9" x14ac:dyDescent="0.25">
      <c r="A26" s="20" t="s">
        <v>112</v>
      </c>
      <c r="B26" s="8"/>
      <c r="C26" s="4">
        <f t="shared" ref="C26:I26" si="4">C27+C32+C33</f>
        <v>876235277</v>
      </c>
      <c r="D26" s="4">
        <f t="shared" si="4"/>
        <v>772785010</v>
      </c>
      <c r="E26" s="4">
        <f t="shared" si="4"/>
        <v>712600932</v>
      </c>
      <c r="F26" s="4">
        <f t="shared" si="4"/>
        <v>969836091</v>
      </c>
      <c r="G26" s="4">
        <f t="shared" si="4"/>
        <v>1106353558</v>
      </c>
      <c r="H26" s="4">
        <f t="shared" si="4"/>
        <v>2061032348</v>
      </c>
      <c r="I26" s="4">
        <f t="shared" si="4"/>
        <v>2265104137</v>
      </c>
    </row>
    <row r="27" spans="1:9" x14ac:dyDescent="0.25">
      <c r="A27" t="s">
        <v>44</v>
      </c>
      <c r="B27" s="5"/>
      <c r="C27" s="3">
        <v>837377540</v>
      </c>
      <c r="D27" s="3">
        <v>604277620</v>
      </c>
      <c r="E27" s="3">
        <v>561394516</v>
      </c>
      <c r="F27" s="3">
        <v>947255958</v>
      </c>
      <c r="G27" s="3">
        <v>1078862395</v>
      </c>
      <c r="H27" s="3">
        <v>1808276135</v>
      </c>
      <c r="I27" s="3">
        <v>2111333673</v>
      </c>
    </row>
    <row r="28" spans="1:9" x14ac:dyDescent="0.25">
      <c r="A28" t="s">
        <v>45</v>
      </c>
      <c r="B28" s="5"/>
      <c r="C28" s="3"/>
      <c r="D28" s="3"/>
      <c r="E28" s="3"/>
      <c r="F28" s="3"/>
      <c r="G28" s="3"/>
      <c r="H28" s="3"/>
    </row>
    <row r="29" spans="1:9" x14ac:dyDescent="0.25">
      <c r="A29" t="s">
        <v>46</v>
      </c>
      <c r="B29" s="5"/>
      <c r="C29" s="3"/>
      <c r="D29" s="3"/>
      <c r="E29" s="3"/>
      <c r="F29" s="3"/>
      <c r="G29" s="3"/>
      <c r="H29" s="3"/>
    </row>
    <row r="30" spans="1:9" x14ac:dyDescent="0.25">
      <c r="B30" s="8"/>
      <c r="C30" s="4"/>
      <c r="D30" s="4"/>
      <c r="E30" s="4"/>
      <c r="F30" s="4"/>
      <c r="G30" s="4"/>
      <c r="H30" s="4"/>
    </row>
    <row r="31" spans="1:9" x14ac:dyDescent="0.25">
      <c r="A31" t="s">
        <v>47</v>
      </c>
      <c r="B31" s="5"/>
      <c r="C31" s="3"/>
      <c r="D31" s="3"/>
      <c r="E31" s="3"/>
      <c r="F31" s="3"/>
      <c r="G31" s="3"/>
      <c r="H31" s="3"/>
    </row>
    <row r="32" spans="1:9" x14ac:dyDescent="0.25">
      <c r="A32" t="s">
        <v>48</v>
      </c>
      <c r="B32" s="5"/>
      <c r="C32" s="3">
        <v>8924833</v>
      </c>
      <c r="D32" s="3">
        <v>66783479</v>
      </c>
      <c r="E32" s="3">
        <v>-6413792</v>
      </c>
      <c r="F32" s="3">
        <v>-81394807</v>
      </c>
      <c r="G32" s="3">
        <v>-11023507</v>
      </c>
      <c r="H32" s="3">
        <v>12330903</v>
      </c>
      <c r="I32" s="3">
        <v>6527902</v>
      </c>
    </row>
    <row r="33" spans="1:9" x14ac:dyDescent="0.25">
      <c r="A33" t="s">
        <v>49</v>
      </c>
      <c r="B33" s="5"/>
      <c r="C33" s="3">
        <v>29932904</v>
      </c>
      <c r="D33" s="3">
        <v>101723911</v>
      </c>
      <c r="E33" s="3">
        <v>157620208</v>
      </c>
      <c r="F33" s="3">
        <v>103974940</v>
      </c>
      <c r="G33" s="3">
        <v>38514670</v>
      </c>
      <c r="H33" s="3">
        <v>240425310</v>
      </c>
      <c r="I33" s="3">
        <v>147242562</v>
      </c>
    </row>
    <row r="34" spans="1:9" x14ac:dyDescent="0.25">
      <c r="A34" s="21" t="s">
        <v>113</v>
      </c>
      <c r="B34" s="8"/>
      <c r="C34" s="4">
        <f t="shared" ref="C34:I34" si="5">C25-C26</f>
        <v>951949327</v>
      </c>
      <c r="D34" s="4">
        <f t="shared" si="5"/>
        <v>1163446548</v>
      </c>
      <c r="E34" s="4">
        <f t="shared" si="5"/>
        <v>2772599813</v>
      </c>
      <c r="F34" s="4">
        <f t="shared" si="5"/>
        <v>3183320762</v>
      </c>
      <c r="G34" s="4">
        <f t="shared" si="5"/>
        <v>3512600343</v>
      </c>
      <c r="H34" s="4">
        <f t="shared" si="5"/>
        <v>4004668793</v>
      </c>
      <c r="I34" s="4">
        <f t="shared" si="5"/>
        <v>4111480828</v>
      </c>
    </row>
    <row r="35" spans="1:9" x14ac:dyDescent="0.25">
      <c r="A35" s="22" t="s">
        <v>114</v>
      </c>
      <c r="B35" s="5"/>
      <c r="C35" s="4">
        <f>SUM(C36:C37)</f>
        <v>769250037</v>
      </c>
      <c r="D35" s="4">
        <f t="shared" ref="D35:I35" si="6">SUM(D36:D37)</f>
        <v>841481354</v>
      </c>
      <c r="E35" s="4">
        <f t="shared" si="6"/>
        <v>1474531333</v>
      </c>
      <c r="F35" s="4">
        <f t="shared" si="6"/>
        <v>1642795795</v>
      </c>
      <c r="G35" s="4">
        <f t="shared" si="6"/>
        <v>1496777216</v>
      </c>
      <c r="H35" s="4">
        <f t="shared" si="6"/>
        <v>2253809463</v>
      </c>
      <c r="I35" s="4">
        <f t="shared" si="6"/>
        <v>2247655459</v>
      </c>
    </row>
    <row r="36" spans="1:9" x14ac:dyDescent="0.25">
      <c r="A36" t="s">
        <v>50</v>
      </c>
      <c r="B36" s="5"/>
      <c r="C36" s="3">
        <v>778711885</v>
      </c>
      <c r="D36" s="3">
        <v>850114718</v>
      </c>
      <c r="E36" s="3">
        <v>1495174004</v>
      </c>
      <c r="F36" s="3">
        <v>1664390922</v>
      </c>
      <c r="G36" s="3">
        <v>1522197384</v>
      </c>
      <c r="H36" s="3">
        <v>2277997618</v>
      </c>
      <c r="I36" s="3">
        <v>2261930574</v>
      </c>
    </row>
    <row r="37" spans="1:9" x14ac:dyDescent="0.25">
      <c r="A37" t="s">
        <v>51</v>
      </c>
      <c r="B37" s="5"/>
      <c r="C37" s="3">
        <v>-9461848</v>
      </c>
      <c r="D37" s="3">
        <v>-8633364</v>
      </c>
      <c r="E37" s="3">
        <v>-20642671</v>
      </c>
      <c r="F37" s="3">
        <v>-21595127</v>
      </c>
      <c r="G37" s="3">
        <v>-25420168</v>
      </c>
      <c r="H37" s="3">
        <v>-24188155</v>
      </c>
      <c r="I37" s="3">
        <v>-14275115</v>
      </c>
    </row>
    <row r="38" spans="1:9" x14ac:dyDescent="0.25">
      <c r="A38" s="21" t="s">
        <v>115</v>
      </c>
      <c r="B38" s="8"/>
      <c r="C38" s="4">
        <f t="shared" ref="C38:I38" si="7">C34-C35</f>
        <v>182699290</v>
      </c>
      <c r="D38" s="4">
        <f t="shared" si="7"/>
        <v>321965194</v>
      </c>
      <c r="E38" s="4">
        <f t="shared" si="7"/>
        <v>1298068480</v>
      </c>
      <c r="F38" s="4">
        <f t="shared" si="7"/>
        <v>1540524967</v>
      </c>
      <c r="G38" s="4">
        <f t="shared" si="7"/>
        <v>2015823127</v>
      </c>
      <c r="H38" s="4">
        <f t="shared" si="7"/>
        <v>1750859330</v>
      </c>
      <c r="I38" s="4">
        <f t="shared" si="7"/>
        <v>1863825369</v>
      </c>
    </row>
    <row r="39" spans="1:9" x14ac:dyDescent="0.25">
      <c r="A39" s="22" t="s">
        <v>52</v>
      </c>
      <c r="B39" s="8"/>
      <c r="C39" s="7">
        <f>C38/'1'!C45</f>
        <v>0.52811419164723949</v>
      </c>
      <c r="D39" s="7">
        <f>D38/'1'!D45</f>
        <v>0.8460717974257822</v>
      </c>
      <c r="E39" s="7">
        <f>E38/'1'!E45</f>
        <v>3.0456351492577891</v>
      </c>
      <c r="F39" s="7">
        <f>F38/'1'!F45</f>
        <v>3.2859150247948081</v>
      </c>
      <c r="G39" s="7">
        <f>G38/'1'!G45</f>
        <v>3.9812207175372225</v>
      </c>
      <c r="H39" s="7">
        <f>H38/'1'!H45</f>
        <v>3.1435646897477172</v>
      </c>
      <c r="I39" s="7">
        <f>I38/('1'!I36/10)</f>
        <v>3.3463885518686469</v>
      </c>
    </row>
    <row r="40" spans="1:9" x14ac:dyDescent="0.25">
      <c r="A40" s="22" t="s">
        <v>116</v>
      </c>
      <c r="B40" s="5"/>
      <c r="C40" s="11">
        <v>345946564</v>
      </c>
      <c r="D40" s="11">
        <v>380541220</v>
      </c>
      <c r="E40" s="11">
        <v>426206166</v>
      </c>
      <c r="F40" s="11">
        <v>468826782</v>
      </c>
      <c r="G40" s="11">
        <v>506332924</v>
      </c>
      <c r="H40" s="11">
        <v>556966216</v>
      </c>
      <c r="I40" s="11">
        <f>'1'!I36/10</f>
        <v>556966216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xSplit="1" ySplit="4" topLeftCell="H5" activePane="bottomRight" state="frozen"/>
      <selection pane="topRight" activeCell="B1" sqref="B1"/>
      <selection pane="bottomLeft" activeCell="A6" sqref="A6"/>
      <selection pane="bottomRight" activeCell="I49" sqref="I49"/>
    </sheetView>
  </sheetViews>
  <sheetFormatPr defaultRowHeight="15" x14ac:dyDescent="0.25"/>
  <cols>
    <col min="1" max="1" width="63" bestFit="1" customWidth="1"/>
    <col min="2" max="2" width="5" bestFit="1" customWidth="1"/>
    <col min="3" max="3" width="15.5703125" bestFit="1" customWidth="1"/>
    <col min="4" max="9" width="14.5703125" bestFit="1" customWidth="1"/>
  </cols>
  <sheetData>
    <row r="1" spans="1:9" x14ac:dyDescent="0.25">
      <c r="A1" s="1" t="s">
        <v>127</v>
      </c>
    </row>
    <row r="2" spans="1:9" x14ac:dyDescent="0.25">
      <c r="A2" s="1" t="s">
        <v>131</v>
      </c>
    </row>
    <row r="3" spans="1:9" x14ac:dyDescent="0.25">
      <c r="A3" t="s">
        <v>25</v>
      </c>
    </row>
    <row r="4" spans="1:9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21" t="s">
        <v>117</v>
      </c>
      <c r="C5" s="4">
        <f t="shared" ref="C5:I5" si="0">C6+C17</f>
        <v>14518337055</v>
      </c>
      <c r="D5" s="4">
        <f t="shared" si="0"/>
        <v>-3010197328</v>
      </c>
      <c r="E5" s="4">
        <f t="shared" si="0"/>
        <v>-1672124815</v>
      </c>
      <c r="F5" s="4">
        <f t="shared" si="0"/>
        <v>4568202648</v>
      </c>
      <c r="G5" s="4">
        <f t="shared" si="0"/>
        <v>14660978930</v>
      </c>
      <c r="H5" s="4">
        <f t="shared" si="0"/>
        <v>-12875505633</v>
      </c>
      <c r="I5" s="4">
        <f t="shared" si="0"/>
        <v>3498376034</v>
      </c>
    </row>
    <row r="6" spans="1:9" x14ac:dyDescent="0.25">
      <c r="A6" s="18" t="s">
        <v>118</v>
      </c>
      <c r="C6" s="4">
        <f t="shared" ref="C6:I6" si="1">SUM(C7:C16)</f>
        <v>1064652436</v>
      </c>
      <c r="D6" s="4">
        <f t="shared" si="1"/>
        <v>1754842042</v>
      </c>
      <c r="E6" s="4">
        <f t="shared" si="1"/>
        <v>2923155181</v>
      </c>
      <c r="F6" s="4">
        <f t="shared" si="1"/>
        <v>2697441813</v>
      </c>
      <c r="G6" s="4">
        <f t="shared" si="1"/>
        <v>3217744300</v>
      </c>
      <c r="H6" s="4">
        <f t="shared" si="1"/>
        <v>4327257437</v>
      </c>
      <c r="I6" s="4">
        <f t="shared" si="1"/>
        <v>5126010014</v>
      </c>
    </row>
    <row r="7" spans="1:9" x14ac:dyDescent="0.25">
      <c r="A7" t="s">
        <v>53</v>
      </c>
      <c r="B7" s="5"/>
      <c r="C7" s="3">
        <v>8713884240</v>
      </c>
      <c r="D7" s="3">
        <v>10529340872</v>
      </c>
      <c r="E7" s="3">
        <v>12584490339</v>
      </c>
      <c r="F7" s="3">
        <v>14007190171</v>
      </c>
      <c r="G7" s="3">
        <v>13233562972</v>
      </c>
      <c r="H7" s="3">
        <v>14428583490</v>
      </c>
      <c r="I7" s="3">
        <v>17428234790</v>
      </c>
    </row>
    <row r="8" spans="1:9" x14ac:dyDescent="0.25">
      <c r="A8" t="s">
        <v>54</v>
      </c>
      <c r="B8" s="5"/>
      <c r="C8" s="3">
        <v>-6487496870</v>
      </c>
      <c r="D8" s="3">
        <v>-8677622077</v>
      </c>
      <c r="E8" s="3">
        <v>-9278427084</v>
      </c>
      <c r="F8" s="3">
        <v>-10338705594</v>
      </c>
      <c r="G8" s="3">
        <v>-9058267218</v>
      </c>
      <c r="H8" s="3">
        <v>-9065057922</v>
      </c>
      <c r="I8" s="3">
        <v>-10440321794</v>
      </c>
    </row>
    <row r="9" spans="1:9" x14ac:dyDescent="0.25">
      <c r="A9" t="s">
        <v>55</v>
      </c>
      <c r="B9" s="5"/>
      <c r="C9" s="3">
        <v>42566453</v>
      </c>
      <c r="D9" s="3">
        <v>26678268</v>
      </c>
      <c r="E9" s="3">
        <v>44739603</v>
      </c>
      <c r="F9" s="3">
        <v>26692707</v>
      </c>
      <c r="G9" s="3">
        <v>22639744</v>
      </c>
      <c r="H9" s="3">
        <v>21451491</v>
      </c>
      <c r="I9" s="3">
        <v>32621114</v>
      </c>
    </row>
    <row r="10" spans="1:9" x14ac:dyDescent="0.25">
      <c r="A10" t="s">
        <v>56</v>
      </c>
      <c r="B10" s="5"/>
      <c r="C10" s="3">
        <v>595750083</v>
      </c>
      <c r="D10" s="3">
        <v>757324083</v>
      </c>
      <c r="E10" s="3">
        <v>970171150</v>
      </c>
      <c r="F10" s="3">
        <v>1241053545</v>
      </c>
      <c r="G10" s="3">
        <v>1110515580</v>
      </c>
      <c r="H10" s="3">
        <v>1347371234</v>
      </c>
      <c r="I10" s="3">
        <v>1214501153</v>
      </c>
    </row>
    <row r="11" spans="1:9" x14ac:dyDescent="0.25">
      <c r="A11" t="s">
        <v>57</v>
      </c>
      <c r="B11" s="5"/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58500711</v>
      </c>
      <c r="I11" s="3">
        <v>66048756</v>
      </c>
    </row>
    <row r="12" spans="1:9" x14ac:dyDescent="0.25">
      <c r="A12" t="s">
        <v>58</v>
      </c>
      <c r="B12" s="5"/>
      <c r="C12" s="3">
        <v>-947097411</v>
      </c>
      <c r="D12" s="3">
        <v>-1105023966</v>
      </c>
      <c r="E12" s="3">
        <v>-1395810074</v>
      </c>
      <c r="F12" s="3">
        <v>-2017113907</v>
      </c>
      <c r="G12" s="3">
        <v>-2018405254</v>
      </c>
      <c r="H12" s="3">
        <v>-2176937366</v>
      </c>
      <c r="I12" s="3">
        <v>-2056646710</v>
      </c>
    </row>
    <row r="13" spans="1:9" x14ac:dyDescent="0.25">
      <c r="A13" t="s">
        <v>59</v>
      </c>
      <c r="B13" s="5"/>
      <c r="C13" s="3">
        <v>-46441230</v>
      </c>
      <c r="D13" s="3">
        <v>-49464246</v>
      </c>
      <c r="E13" s="3">
        <v>-51148724</v>
      </c>
      <c r="F13" s="3">
        <v>-64566548</v>
      </c>
      <c r="G13" s="3">
        <v>-50062984</v>
      </c>
      <c r="H13" s="3">
        <v>-46803165</v>
      </c>
      <c r="I13" s="3">
        <v>-35277353</v>
      </c>
    </row>
    <row r="14" spans="1:9" x14ac:dyDescent="0.25">
      <c r="A14" t="s">
        <v>60</v>
      </c>
      <c r="B14" s="5"/>
      <c r="C14" s="3">
        <v>-1166621320</v>
      </c>
      <c r="D14" s="3">
        <v>-867900242</v>
      </c>
      <c r="E14" s="3">
        <v>-1050946638</v>
      </c>
      <c r="F14" s="3">
        <v>-1399853478</v>
      </c>
      <c r="G14" s="3">
        <v>-1299830667</v>
      </c>
      <c r="H14" s="3">
        <v>-1697576779</v>
      </c>
      <c r="I14" s="3">
        <v>-2345958398</v>
      </c>
    </row>
    <row r="15" spans="1:9" x14ac:dyDescent="0.25">
      <c r="A15" t="s">
        <v>61</v>
      </c>
      <c r="B15" s="5"/>
      <c r="C15" s="3">
        <v>1206095534</v>
      </c>
      <c r="D15" s="3">
        <v>2105815201</v>
      </c>
      <c r="E15" s="3">
        <v>2302934153</v>
      </c>
      <c r="F15" s="3">
        <v>2753368497</v>
      </c>
      <c r="G15" s="3">
        <v>2725495306</v>
      </c>
      <c r="H15" s="3">
        <v>2951410768</v>
      </c>
      <c r="I15" s="3">
        <v>2837663432</v>
      </c>
    </row>
    <row r="16" spans="1:9" x14ac:dyDescent="0.25">
      <c r="A16" t="s">
        <v>62</v>
      </c>
      <c r="B16" s="5"/>
      <c r="C16" s="3">
        <v>-845987043</v>
      </c>
      <c r="D16" s="3">
        <v>-964305851</v>
      </c>
      <c r="E16" s="3">
        <v>-1202847544</v>
      </c>
      <c r="F16" s="3">
        <v>-1510623580</v>
      </c>
      <c r="G16" s="3">
        <v>-1447903179</v>
      </c>
      <c r="H16" s="3">
        <v>-1493685025</v>
      </c>
      <c r="I16" s="3">
        <v>-1574854976</v>
      </c>
    </row>
    <row r="17" spans="1:9" x14ac:dyDescent="0.25">
      <c r="A17" s="20" t="s">
        <v>63</v>
      </c>
      <c r="B17" s="5"/>
      <c r="C17" s="4">
        <f t="shared" ref="C17:I17" si="2">SUM(C18:C27)</f>
        <v>13453684619</v>
      </c>
      <c r="D17" s="4">
        <f t="shared" si="2"/>
        <v>-4765039370</v>
      </c>
      <c r="E17" s="4">
        <f t="shared" si="2"/>
        <v>-4595279996</v>
      </c>
      <c r="F17" s="4">
        <f t="shared" si="2"/>
        <v>1870760835</v>
      </c>
      <c r="G17" s="4">
        <f t="shared" si="2"/>
        <v>11443234630</v>
      </c>
      <c r="H17" s="4">
        <f t="shared" si="2"/>
        <v>-17202763070</v>
      </c>
      <c r="I17" s="4">
        <f t="shared" si="2"/>
        <v>-1627633980</v>
      </c>
    </row>
    <row r="18" spans="1:9" x14ac:dyDescent="0.25">
      <c r="A18" s="2" t="s">
        <v>68</v>
      </c>
      <c r="B18" s="5"/>
      <c r="C18">
        <v>0</v>
      </c>
      <c r="D18" s="3">
        <v>0</v>
      </c>
      <c r="E18">
        <v>0</v>
      </c>
      <c r="F18" s="3">
        <v>0</v>
      </c>
      <c r="G18" s="3">
        <v>0</v>
      </c>
      <c r="H18" s="3">
        <v>0</v>
      </c>
    </row>
    <row r="19" spans="1:9" x14ac:dyDescent="0.25">
      <c r="A19" s="2" t="s">
        <v>69</v>
      </c>
      <c r="B19" s="5"/>
      <c r="C19" s="3">
        <v>105725410</v>
      </c>
      <c r="D19" s="3">
        <v>-45082639</v>
      </c>
      <c r="E19" s="3">
        <v>-109914834</v>
      </c>
      <c r="F19" s="3">
        <v>-1504297048</v>
      </c>
      <c r="G19" s="3">
        <v>94249668</v>
      </c>
      <c r="H19" s="3">
        <v>-1617728843</v>
      </c>
      <c r="I19" s="3">
        <v>-1033196059</v>
      </c>
    </row>
    <row r="20" spans="1:9" x14ac:dyDescent="0.25">
      <c r="A20" s="2" t="s">
        <v>70</v>
      </c>
      <c r="B20" s="5"/>
      <c r="C20">
        <v>0</v>
      </c>
      <c r="D20" s="3">
        <v>0</v>
      </c>
      <c r="E20">
        <v>0</v>
      </c>
      <c r="F20" s="3">
        <v>0</v>
      </c>
      <c r="G20" s="3">
        <v>0</v>
      </c>
      <c r="H20" s="3">
        <v>0</v>
      </c>
    </row>
    <row r="21" spans="1:9" x14ac:dyDescent="0.25">
      <c r="A21" s="2" t="s">
        <v>71</v>
      </c>
      <c r="B21" s="5"/>
      <c r="C21" s="3">
        <v>-3278708659</v>
      </c>
      <c r="D21" s="3">
        <v>-24728092558</v>
      </c>
      <c r="E21" s="3">
        <v>-27050123355</v>
      </c>
      <c r="F21" s="3">
        <v>-21903933699</v>
      </c>
      <c r="G21" s="3">
        <v>-10807625287</v>
      </c>
      <c r="H21" s="3">
        <v>-42771019811</v>
      </c>
      <c r="I21" s="3">
        <v>-11908192228</v>
      </c>
    </row>
    <row r="22" spans="1:9" x14ac:dyDescent="0.25">
      <c r="A22" s="2" t="s">
        <v>72</v>
      </c>
      <c r="B22" s="5"/>
      <c r="C22" s="3">
        <v>-303738545</v>
      </c>
      <c r="D22" s="3">
        <v>657353542</v>
      </c>
      <c r="E22" s="3">
        <v>-654240254</v>
      </c>
      <c r="F22" s="3">
        <v>123324353</v>
      </c>
      <c r="G22" s="3">
        <v>73268922</v>
      </c>
      <c r="H22" s="3">
        <v>-636298369</v>
      </c>
      <c r="I22" s="3">
        <v>-165727038</v>
      </c>
    </row>
    <row r="23" spans="1:9" x14ac:dyDescent="0.25">
      <c r="A23" s="2" t="s">
        <v>64</v>
      </c>
      <c r="B23" s="5"/>
      <c r="C23" s="3">
        <v>215780186</v>
      </c>
      <c r="D23" s="3">
        <v>-69539853</v>
      </c>
      <c r="E23" s="3">
        <v>214911449</v>
      </c>
      <c r="F23" s="3">
        <v>618591833</v>
      </c>
      <c r="G23" s="3">
        <v>-308397657</v>
      </c>
      <c r="H23" s="3">
        <v>1258898017</v>
      </c>
      <c r="I23" s="3">
        <v>3131949895</v>
      </c>
    </row>
    <row r="24" spans="1:9" x14ac:dyDescent="0.25">
      <c r="A24" s="2" t="s">
        <v>65</v>
      </c>
      <c r="B24" s="5"/>
      <c r="C24" s="3">
        <v>16621045880</v>
      </c>
      <c r="D24" s="3">
        <v>19440782382</v>
      </c>
      <c r="E24" s="3">
        <v>22104235300</v>
      </c>
      <c r="F24" s="3">
        <v>25368368082</v>
      </c>
      <c r="G24" s="3">
        <v>22526772644</v>
      </c>
      <c r="H24" s="3">
        <v>26452732366</v>
      </c>
      <c r="I24" s="3">
        <v>8349609561</v>
      </c>
    </row>
    <row r="25" spans="1:9" x14ac:dyDescent="0.25">
      <c r="A25" s="2" t="s">
        <v>73</v>
      </c>
      <c r="B25" s="5"/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9" x14ac:dyDescent="0.25">
      <c r="A26" s="2" t="s">
        <v>74</v>
      </c>
      <c r="B26" s="5"/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9" x14ac:dyDescent="0.25">
      <c r="A27" s="2" t="s">
        <v>75</v>
      </c>
      <c r="B27" s="5"/>
      <c r="C27" s="3">
        <v>93580347</v>
      </c>
      <c r="D27" s="3">
        <v>-20460244</v>
      </c>
      <c r="E27" s="3">
        <v>899851698</v>
      </c>
      <c r="F27" s="3">
        <v>-831292686</v>
      </c>
      <c r="G27" s="3">
        <v>-135033660</v>
      </c>
      <c r="H27" s="3">
        <v>110653570</v>
      </c>
      <c r="I27" s="3">
        <v>-2078111</v>
      </c>
    </row>
    <row r="28" spans="1:9" x14ac:dyDescent="0.25">
      <c r="A28" s="21" t="s">
        <v>119</v>
      </c>
      <c r="B28" s="5"/>
      <c r="C28" s="4">
        <f t="shared" ref="C28:I28" si="3">SUM(C29:C33)</f>
        <v>-4249935862</v>
      </c>
      <c r="D28" s="4">
        <f t="shared" si="3"/>
        <v>-5130678971</v>
      </c>
      <c r="E28" s="4">
        <f t="shared" si="3"/>
        <v>-2102825643</v>
      </c>
      <c r="F28" s="4">
        <f t="shared" si="3"/>
        <v>-4390696058</v>
      </c>
      <c r="G28" s="4">
        <f t="shared" si="3"/>
        <v>-6914977585</v>
      </c>
      <c r="H28" s="4">
        <f t="shared" si="3"/>
        <v>3352016244</v>
      </c>
      <c r="I28" s="4">
        <f t="shared" si="3"/>
        <v>-2991482620</v>
      </c>
    </row>
    <row r="29" spans="1:9" x14ac:dyDescent="0.25">
      <c r="A29" t="s">
        <v>66</v>
      </c>
      <c r="B29" s="5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9" x14ac:dyDescent="0.25">
      <c r="A30" s="2" t="s">
        <v>76</v>
      </c>
      <c r="B30" s="5"/>
      <c r="C30" s="3">
        <v>-4110416192</v>
      </c>
      <c r="D30" s="3">
        <v>-4983021598</v>
      </c>
      <c r="E30" s="3">
        <v>-1841809545</v>
      </c>
      <c r="F30" s="3">
        <v>-3959425374</v>
      </c>
      <c r="G30" s="3">
        <v>-6728876164</v>
      </c>
      <c r="H30" s="3">
        <v>3432658552</v>
      </c>
      <c r="I30" s="3">
        <v>-2895843467</v>
      </c>
    </row>
    <row r="31" spans="1:9" x14ac:dyDescent="0.25">
      <c r="A31" t="s">
        <v>77</v>
      </c>
      <c r="B31" s="5"/>
      <c r="C31" s="3">
        <v>-141711103</v>
      </c>
      <c r="D31" s="3">
        <v>-149049241</v>
      </c>
      <c r="E31" s="3">
        <v>-261721979</v>
      </c>
      <c r="F31" s="3">
        <v>-427932707</v>
      </c>
      <c r="G31" s="3">
        <v>-169765710</v>
      </c>
      <c r="H31" s="3">
        <v>-104415724</v>
      </c>
      <c r="I31" s="3">
        <v>-96482600</v>
      </c>
    </row>
    <row r="32" spans="1:9" x14ac:dyDescent="0.25">
      <c r="A32" t="s">
        <v>78</v>
      </c>
      <c r="B32" s="5"/>
      <c r="C32" s="3">
        <v>-4409995</v>
      </c>
      <c r="D32" s="3">
        <v>-3269075</v>
      </c>
      <c r="E32" s="3">
        <v>-2873132</v>
      </c>
      <c r="F32" s="3">
        <v>-6546646</v>
      </c>
      <c r="G32" s="3">
        <v>-16736191</v>
      </c>
      <c r="H32" s="3">
        <v>-314623</v>
      </c>
      <c r="I32" s="3">
        <v>-1408657</v>
      </c>
    </row>
    <row r="33" spans="1:9" x14ac:dyDescent="0.25">
      <c r="A33" t="s">
        <v>79</v>
      </c>
      <c r="B33" s="5"/>
      <c r="C33" s="3">
        <v>6601428</v>
      </c>
      <c r="D33" s="3">
        <v>4660943</v>
      </c>
      <c r="E33" s="3">
        <v>3579013</v>
      </c>
      <c r="F33" s="3">
        <v>3208669</v>
      </c>
      <c r="G33" s="3">
        <v>400480</v>
      </c>
      <c r="H33" s="3">
        <v>24088039</v>
      </c>
      <c r="I33" s="3">
        <v>2252104</v>
      </c>
    </row>
    <row r="34" spans="1:9" x14ac:dyDescent="0.25">
      <c r="A34" s="21" t="s">
        <v>120</v>
      </c>
      <c r="B34" s="5"/>
      <c r="C34" s="4">
        <f t="shared" ref="C34:I34" si="4">SUM(C36:C41)</f>
        <v>639184064</v>
      </c>
      <c r="D34" s="4">
        <f t="shared" si="4"/>
        <v>329476023</v>
      </c>
      <c r="E34" s="4">
        <f t="shared" si="4"/>
        <v>2859396084</v>
      </c>
      <c r="F34" s="4">
        <f t="shared" si="4"/>
        <v>5777863612</v>
      </c>
      <c r="G34" s="4">
        <f t="shared" si="4"/>
        <v>4590097388</v>
      </c>
      <c r="H34" s="4">
        <f t="shared" si="4"/>
        <v>-2186375818</v>
      </c>
      <c r="I34" s="4">
        <f t="shared" si="4"/>
        <v>3236594704</v>
      </c>
    </row>
    <row r="35" spans="1:9" x14ac:dyDescent="0.25">
      <c r="A35" s="2" t="s">
        <v>80</v>
      </c>
      <c r="B35" s="5"/>
    </row>
    <row r="36" spans="1:9" x14ac:dyDescent="0.25">
      <c r="A36" s="10" t="s">
        <v>81</v>
      </c>
      <c r="B36" s="5"/>
      <c r="C36">
        <v>0</v>
      </c>
      <c r="D36">
        <v>0</v>
      </c>
      <c r="E36">
        <v>0</v>
      </c>
      <c r="F36" s="3">
        <v>1110000000</v>
      </c>
      <c r="G36" s="3">
        <v>-1110000000</v>
      </c>
      <c r="H36">
        <v>0</v>
      </c>
    </row>
    <row r="37" spans="1:9" x14ac:dyDescent="0.25">
      <c r="A37" s="10" t="s">
        <v>82</v>
      </c>
      <c r="B37" s="5"/>
      <c r="C37">
        <v>0</v>
      </c>
      <c r="D37">
        <v>0</v>
      </c>
      <c r="E37">
        <v>0</v>
      </c>
      <c r="F37">
        <v>0</v>
      </c>
      <c r="G37" s="3"/>
      <c r="H37" s="3"/>
    </row>
    <row r="38" spans="1:9" x14ac:dyDescent="0.25">
      <c r="A38" s="10" t="s">
        <v>83</v>
      </c>
      <c r="B38" s="5"/>
      <c r="C38" s="3">
        <v>-159154196</v>
      </c>
      <c r="D38" s="3">
        <v>329476013</v>
      </c>
      <c r="E38" s="3">
        <v>2859396084</v>
      </c>
      <c r="F38" s="3">
        <v>4880966695</v>
      </c>
      <c r="G38" s="3">
        <v>6028276135</v>
      </c>
      <c r="H38" s="3">
        <v>-1426876432</v>
      </c>
      <c r="I38" s="3">
        <v>4350527136</v>
      </c>
    </row>
    <row r="39" spans="1:9" x14ac:dyDescent="0.25">
      <c r="A39" s="2" t="s">
        <v>84</v>
      </c>
      <c r="B39" s="5"/>
      <c r="C39" s="3">
        <v>532225500</v>
      </c>
      <c r="D39">
        <v>10</v>
      </c>
      <c r="E39">
        <v>0</v>
      </c>
      <c r="F39">
        <v>0</v>
      </c>
    </row>
    <row r="40" spans="1:9" x14ac:dyDescent="0.25">
      <c r="A40" s="2" t="s">
        <v>85</v>
      </c>
      <c r="B40" s="5"/>
      <c r="C40" s="3">
        <v>532225500</v>
      </c>
      <c r="D40">
        <v>0</v>
      </c>
      <c r="E40">
        <v>0</v>
      </c>
      <c r="F40" s="3">
        <v>0</v>
      </c>
    </row>
    <row r="41" spans="1:9" x14ac:dyDescent="0.25">
      <c r="A41" s="2" t="s">
        <v>86</v>
      </c>
      <c r="B41" s="5"/>
      <c r="C41" s="3">
        <v>-266112740</v>
      </c>
      <c r="D41">
        <v>0</v>
      </c>
      <c r="E41">
        <v>0</v>
      </c>
      <c r="F41" s="3">
        <v>-213103083</v>
      </c>
      <c r="G41" s="3">
        <v>-328178747</v>
      </c>
      <c r="H41" s="3">
        <v>-759499386</v>
      </c>
      <c r="I41" s="3">
        <v>-1113932432</v>
      </c>
    </row>
    <row r="42" spans="1:9" x14ac:dyDescent="0.25">
      <c r="A42" s="21" t="s">
        <v>121</v>
      </c>
      <c r="B42" s="8"/>
      <c r="C42" s="4">
        <f t="shared" ref="C42:I42" si="5">C5+C28+C34</f>
        <v>10907585257</v>
      </c>
      <c r="D42" s="4">
        <f t="shared" si="5"/>
        <v>-7811400276</v>
      </c>
      <c r="E42" s="4">
        <f t="shared" si="5"/>
        <v>-915554374</v>
      </c>
      <c r="F42" s="4">
        <f t="shared" si="5"/>
        <v>5955370202</v>
      </c>
      <c r="G42" s="4">
        <f t="shared" si="5"/>
        <v>12336098733</v>
      </c>
      <c r="H42" s="4">
        <f t="shared" si="5"/>
        <v>-11709865207</v>
      </c>
      <c r="I42" s="4">
        <f t="shared" si="5"/>
        <v>3743488118</v>
      </c>
    </row>
    <row r="43" spans="1:9" x14ac:dyDescent="0.25">
      <c r="A43" s="1" t="s">
        <v>124</v>
      </c>
      <c r="B43" s="5"/>
      <c r="C43" s="4">
        <v>-23476692</v>
      </c>
      <c r="D43" s="4">
        <v>-37116924</v>
      </c>
      <c r="E43" s="4">
        <v>4309405</v>
      </c>
      <c r="F43" s="4">
        <v>676969</v>
      </c>
      <c r="G43" s="4">
        <v>18259648</v>
      </c>
      <c r="H43" s="4">
        <v>73529948</v>
      </c>
      <c r="I43" s="3">
        <v>47977303</v>
      </c>
    </row>
    <row r="44" spans="1:9" x14ac:dyDescent="0.25">
      <c r="A44" s="22" t="s">
        <v>122</v>
      </c>
      <c r="B44" s="5"/>
      <c r="C44" s="4">
        <v>10989628249</v>
      </c>
      <c r="D44" s="4">
        <v>21873736814</v>
      </c>
      <c r="E44" s="4">
        <v>14025219614</v>
      </c>
      <c r="F44" s="4">
        <v>13113974645</v>
      </c>
      <c r="G44" s="4">
        <v>19070021816</v>
      </c>
      <c r="H44" s="4">
        <v>31424380197</v>
      </c>
      <c r="I44" s="3">
        <v>19788044938</v>
      </c>
    </row>
    <row r="45" spans="1:9" x14ac:dyDescent="0.25">
      <c r="A45" s="21" t="s">
        <v>123</v>
      </c>
      <c r="B45" s="8"/>
      <c r="C45" s="4">
        <f t="shared" ref="C45:I45" si="6">SUM(C42:C44)</f>
        <v>21873736814</v>
      </c>
      <c r="D45" s="4">
        <f t="shared" si="6"/>
        <v>14025219614</v>
      </c>
      <c r="E45" s="4">
        <f t="shared" si="6"/>
        <v>13113974645</v>
      </c>
      <c r="F45" s="4">
        <f t="shared" si="6"/>
        <v>19070021816</v>
      </c>
      <c r="G45" s="4">
        <f t="shared" si="6"/>
        <v>31424380197</v>
      </c>
      <c r="H45" s="4">
        <f t="shared" si="6"/>
        <v>19788044938</v>
      </c>
      <c r="I45" s="4">
        <f t="shared" si="6"/>
        <v>23579510359</v>
      </c>
    </row>
    <row r="46" spans="1:9" x14ac:dyDescent="0.25">
      <c r="A46" s="22" t="s">
        <v>125</v>
      </c>
      <c r="C46" s="7">
        <f>C45/'1'!C45</f>
        <v>63.228657516020306</v>
      </c>
      <c r="D46" s="7">
        <f>D45/'1'!D45</f>
        <v>36.855980053882206</v>
      </c>
      <c r="E46" s="7">
        <f>E45/'1'!E45</f>
        <v>30.769087101851078</v>
      </c>
      <c r="F46" s="7">
        <f>F45/'1'!F45</f>
        <v>40.676050405328596</v>
      </c>
      <c r="G46" s="7">
        <f>G45/'1'!G45</f>
        <v>62.062683873585122</v>
      </c>
      <c r="H46" s="7">
        <f>H45/'1'!H45</f>
        <v>35.528267908443482</v>
      </c>
      <c r="I46" s="24">
        <f>I5/('1'!I36/10)</f>
        <v>6.2811278916062658</v>
      </c>
    </row>
    <row r="47" spans="1:9" x14ac:dyDescent="0.25">
      <c r="A47" s="21" t="s">
        <v>126</v>
      </c>
      <c r="C47" s="23">
        <v>345946564</v>
      </c>
      <c r="D47" s="23">
        <v>380541220</v>
      </c>
      <c r="E47" s="23">
        <v>426206166</v>
      </c>
      <c r="F47" s="23">
        <v>468826782</v>
      </c>
      <c r="G47" s="23">
        <v>506332924</v>
      </c>
      <c r="H47" s="23">
        <v>556966216</v>
      </c>
      <c r="I47" s="23">
        <f>'1'!I36/10</f>
        <v>556966216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17" sqref="J17"/>
    </sheetView>
  </sheetViews>
  <sheetFormatPr defaultRowHeight="15" x14ac:dyDescent="0.25"/>
  <cols>
    <col min="1" max="1" width="34.5703125" bestFit="1" customWidth="1"/>
  </cols>
  <sheetData>
    <row r="1" spans="1:6" x14ac:dyDescent="0.25">
      <c r="A1" s="1" t="s">
        <v>127</v>
      </c>
    </row>
    <row r="2" spans="1:6" ht="15.75" x14ac:dyDescent="0.25">
      <c r="A2" s="13" t="s">
        <v>128</v>
      </c>
    </row>
    <row r="3" spans="1:6" x14ac:dyDescent="0.25">
      <c r="A3" t="s">
        <v>25</v>
      </c>
    </row>
    <row r="4" spans="1:6" ht="15.75" x14ac:dyDescent="0.25">
      <c r="A4" s="13"/>
      <c r="B4" s="14">
        <v>2013</v>
      </c>
      <c r="C4" s="14">
        <v>2014</v>
      </c>
      <c r="D4" s="14">
        <v>2015</v>
      </c>
      <c r="E4" s="14">
        <v>2016</v>
      </c>
      <c r="F4" s="14">
        <v>2017</v>
      </c>
    </row>
    <row r="5" spans="1:6" x14ac:dyDescent="0.25">
      <c r="A5" t="s">
        <v>87</v>
      </c>
      <c r="B5" s="15">
        <f>'2'!D6/'2'!D7</f>
        <v>0.14100401186458181</v>
      </c>
      <c r="C5" s="15">
        <f>'2'!E6/'2'!E7</f>
        <v>0.22935028083427064</v>
      </c>
      <c r="D5" s="15">
        <f>'2'!F6/'2'!F7</f>
        <v>0.28007156109112852</v>
      </c>
      <c r="E5" s="15">
        <f>'2'!G6/'2'!G7</f>
        <v>0.33971208244691031</v>
      </c>
      <c r="F5" s="15">
        <f>'2'!H6/'2'!H7</f>
        <v>0.38483937947472541</v>
      </c>
    </row>
    <row r="6" spans="1:6" x14ac:dyDescent="0.25">
      <c r="A6" t="s">
        <v>88</v>
      </c>
      <c r="B6" s="15">
        <f>'2'!D25/'2'!D5</f>
        <v>0.46383765982150116</v>
      </c>
      <c r="C6" s="15">
        <f>'2'!E25/'2'!E5</f>
        <v>0.55516042480762773</v>
      </c>
      <c r="D6" s="15">
        <f>'2'!F25/'2'!F5</f>
        <v>0.52805407094999846</v>
      </c>
      <c r="E6" s="15">
        <f>'2'!G25/'2'!G5</f>
        <v>0.54488385135834816</v>
      </c>
      <c r="F6" s="15">
        <f>'2'!H25/'2'!H5</f>
        <v>0.61508124086150828</v>
      </c>
    </row>
    <row r="7" spans="1:6" x14ac:dyDescent="0.25">
      <c r="A7" t="s">
        <v>89</v>
      </c>
      <c r="B7" s="15">
        <f>'2'!D38/'2'!D5</f>
        <v>7.7128988788507102E-2</v>
      </c>
      <c r="C7" s="15">
        <f>'2'!E38/'2'!E5</f>
        <v>0.20677037034955401</v>
      </c>
      <c r="D7" s="15">
        <f>'2'!F38/'2'!F5</f>
        <v>0.19587039666870534</v>
      </c>
      <c r="E7" s="15">
        <f>'2'!G38/'2'!G5</f>
        <v>0.237800483104884</v>
      </c>
      <c r="F7" s="15">
        <f>'2'!H38/'2'!H5</f>
        <v>0.17754266229687773</v>
      </c>
    </row>
    <row r="8" spans="1:6" x14ac:dyDescent="0.25">
      <c r="A8" t="s">
        <v>92</v>
      </c>
      <c r="B8" s="15">
        <f>'2'!D38/'1'!D5</f>
        <v>2.7214037767040638E-3</v>
      </c>
      <c r="C8" s="15">
        <f>'2'!E38/'1'!E5</f>
        <v>8.7770544747127789E-3</v>
      </c>
      <c r="D8" s="15">
        <f>'2'!F38/'1'!F5</f>
        <v>8.4687861959126462E-3</v>
      </c>
      <c r="E8" s="15">
        <f>'2'!G38/'1'!G5</f>
        <v>9.5288237792608803E-3</v>
      </c>
      <c r="F8" s="15">
        <f>'2'!H38/'1'!H5</f>
        <v>7.25536749277109E-3</v>
      </c>
    </row>
    <row r="9" spans="1:6" x14ac:dyDescent="0.25">
      <c r="A9" t="s">
        <v>93</v>
      </c>
      <c r="B9" s="15">
        <f>'2'!D38/'1'!D35</f>
        <v>4.4716133774213761E-2</v>
      </c>
      <c r="C9" s="15">
        <f>'2'!E38/'1'!E35</f>
        <v>0.15340005266480142</v>
      </c>
      <c r="D9" s="15">
        <f>'2'!F38/'1'!F35</f>
        <v>0.15645351003808428</v>
      </c>
      <c r="E9" s="15">
        <f>'2'!G38/'1'!G35</f>
        <v>0.17503585775457786</v>
      </c>
      <c r="F9" s="15">
        <f>'2'!H38/'1'!H35</f>
        <v>0.1403505524342416</v>
      </c>
    </row>
    <row r="10" spans="1:6" x14ac:dyDescent="0.25">
      <c r="A10" t="s">
        <v>90</v>
      </c>
      <c r="B10" s="16">
        <v>0.1174</v>
      </c>
      <c r="C10" s="16">
        <v>0.1193</v>
      </c>
      <c r="D10" s="16">
        <v>0.1081</v>
      </c>
      <c r="E10" s="16">
        <v>0.1462</v>
      </c>
      <c r="F10" s="16">
        <v>0.12920000000000001</v>
      </c>
    </row>
    <row r="11" spans="1:6" x14ac:dyDescent="0.25">
      <c r="A11" t="s">
        <v>91</v>
      </c>
      <c r="B11" s="16">
        <v>3.1199999999999999E-2</v>
      </c>
      <c r="C11" s="16">
        <v>2.4500000000000001E-2</v>
      </c>
      <c r="D11" s="16">
        <v>2.7400000000000001E-2</v>
      </c>
      <c r="E11" s="16">
        <v>3.2099999999999997E-2</v>
      </c>
      <c r="F11" s="16">
        <v>3.3500000000000002E-2</v>
      </c>
    </row>
    <row r="12" spans="1:6" x14ac:dyDescent="0.25">
      <c r="A12" t="s">
        <v>94</v>
      </c>
      <c r="B12" s="15">
        <f>'1'!D16/'1'!D27</f>
        <v>0.81735511847067122</v>
      </c>
      <c r="C12" s="15">
        <f>'1'!E16/'1'!E27</f>
        <v>0.8901381561952364</v>
      </c>
      <c r="D12" s="15">
        <f>'1'!F16/'1'!F27</f>
        <v>0.88570442577084529</v>
      </c>
      <c r="E12" s="15">
        <f>'1'!G16/'1'!G27</f>
        <v>0.836168307146123</v>
      </c>
      <c r="F12" s="15">
        <f>'1'!H16/'1'!H27</f>
        <v>0.93495075133258942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Sunny</cp:lastModifiedBy>
  <dcterms:created xsi:type="dcterms:W3CDTF">2016-10-31T06:33:42Z</dcterms:created>
  <dcterms:modified xsi:type="dcterms:W3CDTF">2020-04-12T14:25:56Z</dcterms:modified>
</cp:coreProperties>
</file>