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A\"/>
    </mc:Choice>
  </mc:AlternateContent>
  <bookViews>
    <workbookView xWindow="0" yWindow="0" windowWidth="20490" windowHeight="7650" tabRatio="591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E5" i="2"/>
  <c r="F5" i="2"/>
  <c r="D5" i="2"/>
  <c r="H5" i="2"/>
  <c r="I5" i="2"/>
  <c r="G5" i="2"/>
  <c r="I48" i="3" l="1"/>
  <c r="I47" i="3"/>
  <c r="I46" i="3"/>
  <c r="I44" i="3"/>
  <c r="I34" i="3"/>
  <c r="I28" i="3"/>
  <c r="H5" i="3"/>
  <c r="I6" i="3"/>
  <c r="H6" i="3"/>
  <c r="I17" i="3"/>
  <c r="I39" i="2"/>
  <c r="I34" i="2"/>
  <c r="I33" i="2"/>
  <c r="I37" i="2" s="1"/>
  <c r="I38" i="2" s="1"/>
  <c r="I26" i="2"/>
  <c r="I25" i="2"/>
  <c r="I13" i="2"/>
  <c r="I6" i="2"/>
  <c r="I5" i="3" l="1"/>
  <c r="I45" i="1"/>
  <c r="I44" i="1"/>
  <c r="I23" i="1"/>
  <c r="I24" i="1"/>
  <c r="I35" i="1"/>
  <c r="I27" i="1"/>
  <c r="I16" i="1"/>
  <c r="I13" i="1"/>
  <c r="I9" i="1"/>
  <c r="I6" i="1"/>
  <c r="I5" i="1" l="1"/>
  <c r="D16" i="1" l="1"/>
  <c r="E16" i="1"/>
  <c r="F16" i="1"/>
  <c r="G16" i="1"/>
  <c r="H16" i="1"/>
  <c r="F34" i="3" l="1"/>
  <c r="F17" i="3"/>
  <c r="E34" i="3"/>
  <c r="G34" i="3"/>
  <c r="H34" i="3"/>
  <c r="D34" i="3"/>
  <c r="E28" i="3"/>
  <c r="F28" i="3"/>
  <c r="G28" i="3"/>
  <c r="H28" i="3"/>
  <c r="D28" i="3"/>
  <c r="E17" i="3"/>
  <c r="G17" i="3"/>
  <c r="H17" i="3"/>
  <c r="D17" i="3"/>
  <c r="E6" i="3"/>
  <c r="F6" i="3"/>
  <c r="G6" i="3"/>
  <c r="D6" i="3"/>
  <c r="D5" i="3" s="1"/>
  <c r="D44" i="3" s="1"/>
  <c r="D46" i="3" s="1"/>
  <c r="E34" i="2"/>
  <c r="F34" i="2"/>
  <c r="G34" i="2"/>
  <c r="H34" i="2"/>
  <c r="D34" i="2"/>
  <c r="E26" i="2"/>
  <c r="F26" i="2"/>
  <c r="G26" i="2"/>
  <c r="H26" i="2"/>
  <c r="E13" i="2"/>
  <c r="F13" i="2"/>
  <c r="G13" i="2"/>
  <c r="H13" i="2"/>
  <c r="D13" i="2"/>
  <c r="E6" i="2"/>
  <c r="F6" i="2"/>
  <c r="G6" i="2"/>
  <c r="E5" i="4" s="1"/>
  <c r="H6" i="2"/>
  <c r="D6" i="2"/>
  <c r="E45" i="1"/>
  <c r="F45" i="1"/>
  <c r="G45" i="1"/>
  <c r="H45" i="1"/>
  <c r="D45" i="1"/>
  <c r="E35" i="1"/>
  <c r="F35" i="1"/>
  <c r="G35" i="1"/>
  <c r="H35" i="1"/>
  <c r="D35" i="1"/>
  <c r="E27" i="1"/>
  <c r="E24" i="1" s="1"/>
  <c r="F27" i="1"/>
  <c r="F24" i="1" s="1"/>
  <c r="G27" i="1"/>
  <c r="G24" i="1" s="1"/>
  <c r="H27" i="1"/>
  <c r="H24" i="1" s="1"/>
  <c r="D27" i="1"/>
  <c r="D24" i="1" s="1"/>
  <c r="F12" i="4"/>
  <c r="H13" i="1"/>
  <c r="G13" i="1"/>
  <c r="F13" i="1"/>
  <c r="E13" i="1"/>
  <c r="D13" i="1"/>
  <c r="H9" i="1"/>
  <c r="G9" i="1"/>
  <c r="F9" i="1"/>
  <c r="E9" i="1"/>
  <c r="D9" i="1"/>
  <c r="E6" i="1"/>
  <c r="F6" i="1"/>
  <c r="G6" i="1"/>
  <c r="H6" i="1"/>
  <c r="D6" i="1"/>
  <c r="H44" i="3" l="1"/>
  <c r="H46" i="3" s="1"/>
  <c r="H47" i="3" s="1"/>
  <c r="G5" i="3"/>
  <c r="G44" i="3" s="1"/>
  <c r="G46" i="3" s="1"/>
  <c r="G47" i="3" s="1"/>
  <c r="E5" i="3"/>
  <c r="E44" i="3" s="1"/>
  <c r="E46" i="3" s="1"/>
  <c r="E47" i="3" s="1"/>
  <c r="F5" i="3"/>
  <c r="F44" i="3" s="1"/>
  <c r="F46" i="3" s="1"/>
  <c r="F47" i="3" s="1"/>
  <c r="D47" i="3"/>
  <c r="F25" i="2"/>
  <c r="F33" i="2" s="1"/>
  <c r="F37" i="2" s="1"/>
  <c r="D7" i="4" s="1"/>
  <c r="D5" i="4"/>
  <c r="B5" i="4"/>
  <c r="E25" i="2"/>
  <c r="C6" i="4" s="1"/>
  <c r="C5" i="4"/>
  <c r="H25" i="2"/>
  <c r="F6" i="4" s="1"/>
  <c r="F5" i="4"/>
  <c r="G25" i="2"/>
  <c r="E6" i="4" s="1"/>
  <c r="B12" i="4"/>
  <c r="G5" i="1"/>
  <c r="D12" i="4"/>
  <c r="H5" i="1"/>
  <c r="F5" i="1"/>
  <c r="E5" i="1"/>
  <c r="E12" i="4"/>
  <c r="G44" i="1"/>
  <c r="F44" i="1"/>
  <c r="D5" i="1"/>
  <c r="C12" i="4"/>
  <c r="D44" i="1"/>
  <c r="E44" i="1"/>
  <c r="H44" i="1"/>
  <c r="D25" i="2"/>
  <c r="D8" i="4" l="1"/>
  <c r="E33" i="2"/>
  <c r="E37" i="2" s="1"/>
  <c r="C7" i="4" s="1"/>
  <c r="D6" i="4"/>
  <c r="G33" i="2"/>
  <c r="G37" i="2" s="1"/>
  <c r="E7" i="4" s="1"/>
  <c r="H33" i="2"/>
  <c r="H37" i="2" s="1"/>
  <c r="F8" i="4" s="1"/>
  <c r="D9" i="4"/>
  <c r="D33" i="2"/>
  <c r="D37" i="2" s="1"/>
  <c r="B8" i="4" s="1"/>
  <c r="B6" i="4"/>
  <c r="C8" i="4"/>
  <c r="C9" i="4" l="1"/>
  <c r="E8" i="4"/>
  <c r="E9" i="4"/>
  <c r="F7" i="4"/>
  <c r="F9" i="4"/>
  <c r="B7" i="4"/>
  <c r="B9" i="4"/>
</calcChain>
</file>

<file path=xl/sharedStrings.xml><?xml version="1.0" encoding="utf-8"?>
<sst xmlns="http://schemas.openxmlformats.org/spreadsheetml/2006/main" count="138" uniqueCount="133">
  <si>
    <t>Cash</t>
  </si>
  <si>
    <t>In hand (including foreign currencies)</t>
  </si>
  <si>
    <t>Balance with Bangladesh Bank and its agent banks (including foreign currencies)</t>
  </si>
  <si>
    <t>In Bangladesh</t>
  </si>
  <si>
    <t>Outside Bangladesh</t>
  </si>
  <si>
    <t>Money at call and on short notice</t>
  </si>
  <si>
    <t>Investments</t>
  </si>
  <si>
    <t>Government</t>
  </si>
  <si>
    <t>Others</t>
  </si>
  <si>
    <t>Loans, cash credit, overdrafts etc./investments</t>
  </si>
  <si>
    <t>Bills purchased and discounted</t>
  </si>
  <si>
    <t>Liabilities</t>
  </si>
  <si>
    <t>Bills payable</t>
  </si>
  <si>
    <t>Bearer certificates of deposit</t>
  </si>
  <si>
    <t>Other deposits</t>
  </si>
  <si>
    <t>Paid up capital</t>
  </si>
  <si>
    <t>Statutory reserve</t>
  </si>
  <si>
    <t>Other reserve</t>
  </si>
  <si>
    <t>Foreign currency translation reserve</t>
  </si>
  <si>
    <t>Retained earnings</t>
  </si>
  <si>
    <t>Non-controlling interest</t>
  </si>
  <si>
    <t xml:space="preserve">As at 31 December </t>
  </si>
  <si>
    <t>As at 31 December</t>
  </si>
  <si>
    <t>Interest income/profit on investments</t>
  </si>
  <si>
    <t>Interest paid/profit shared on deposits and borrowings etc.</t>
  </si>
  <si>
    <t>Net interest income/net profit on investments</t>
  </si>
  <si>
    <t>Investment income</t>
  </si>
  <si>
    <t>Commission, exchange and brokerage</t>
  </si>
  <si>
    <t>Other operating income</t>
  </si>
  <si>
    <t>Salaries and allowances</t>
  </si>
  <si>
    <t>Rent, taxes, insurance, electricity etc.</t>
  </si>
  <si>
    <t>Legal expenses</t>
  </si>
  <si>
    <t>Postage, stamp, telecommunication etc.</t>
  </si>
  <si>
    <t>Stationery, printing, advertisements etc.</t>
  </si>
  <si>
    <t>Managing Director’s salary and fees</t>
  </si>
  <si>
    <t>Directors’ fees and expenses</t>
  </si>
  <si>
    <t>Auditors’ fees</t>
  </si>
  <si>
    <t>Charges on loan losses</t>
  </si>
  <si>
    <t>Depreciation and repair of bank’s assets</t>
  </si>
  <si>
    <t>Other expenses</t>
  </si>
  <si>
    <t>Provision for loans and advances/investments</t>
  </si>
  <si>
    <t>General provision</t>
  </si>
  <si>
    <t>Specific provision</t>
  </si>
  <si>
    <t>Provision for off-balance sheet items</t>
  </si>
  <si>
    <t>Provision for diminution in value of investments</t>
  </si>
  <si>
    <t>Other provisions</t>
  </si>
  <si>
    <t>Current</t>
  </si>
  <si>
    <t>Deferred</t>
  </si>
  <si>
    <t>Earnings per share (par value Taka 10)</t>
  </si>
  <si>
    <t>Interest receipts in cash</t>
  </si>
  <si>
    <t>Interest payments</t>
  </si>
  <si>
    <t>Dividend receipts</t>
  </si>
  <si>
    <t>Fees and commission receipts in cash</t>
  </si>
  <si>
    <t>Recoveries on Loans previously written-off</t>
  </si>
  <si>
    <t>Cash payments to employees</t>
  </si>
  <si>
    <t>Cash payments to suppliers</t>
  </si>
  <si>
    <t>Income taxes paid</t>
  </si>
  <si>
    <t>Receipts from other operating activities</t>
  </si>
  <si>
    <t>Payments for other operating activities</t>
  </si>
  <si>
    <t>Increase / (decrease) in operating assets and liabilities</t>
  </si>
  <si>
    <t>Deposits from other banks</t>
  </si>
  <si>
    <t>Deposits from customers</t>
  </si>
  <si>
    <t>Proceeds from sale of securities</t>
  </si>
  <si>
    <t>Statutory Deposits</t>
  </si>
  <si>
    <t>Net Investment in trading securities</t>
  </si>
  <si>
    <t>Loan &amp; advance to other banks</t>
  </si>
  <si>
    <t>Loan &amp; advance to customers</t>
  </si>
  <si>
    <t>Other assets (item-wise)</t>
  </si>
  <si>
    <t>Other liabilities account of customers</t>
  </si>
  <si>
    <t>Trading liabilities</t>
  </si>
  <si>
    <t>Other liabilities (item-wise)</t>
  </si>
  <si>
    <t>Payments for purchase of government securities</t>
  </si>
  <si>
    <t>Purchase of property, plant &amp; equipment</t>
  </si>
  <si>
    <t>Purchase of intangible assets</t>
  </si>
  <si>
    <t>Sale of property, plant &amp; equipment</t>
  </si>
  <si>
    <t>Increase/(Decrease) in Borrowing:</t>
  </si>
  <si>
    <t>Call loan</t>
  </si>
  <si>
    <t>Re-Purchase agreement (REPO)</t>
  </si>
  <si>
    <t>Other borrowings</t>
  </si>
  <si>
    <t>Share Capital A/c</t>
  </si>
  <si>
    <t>Share Premium A/c</t>
  </si>
  <si>
    <t>Dividend paid in cash</t>
  </si>
  <si>
    <t>UNITED COMMERCIAL BANK LTD</t>
  </si>
  <si>
    <t>Current accounts and other accounts</t>
  </si>
  <si>
    <t>Savings bank deposits</t>
  </si>
  <si>
    <t>Fixed deposits</t>
  </si>
  <si>
    <t xml:space="preserve">Share Premium </t>
  </si>
  <si>
    <t>General Reserve</t>
  </si>
  <si>
    <t>Cash received from Issuing of Right Shares</t>
  </si>
  <si>
    <t>Net Interest Margin</t>
  </si>
  <si>
    <t>Operating Margin</t>
  </si>
  <si>
    <t>Net Margin</t>
  </si>
  <si>
    <t>Capital to Risk Weighted Assets Ratio</t>
  </si>
  <si>
    <t>Non Performing Loan</t>
  </si>
  <si>
    <t>Property and Assets</t>
  </si>
  <si>
    <t>Balance with Other Banks and Financial Institutions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</si>
  <si>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</si>
  <si>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</si>
  <si>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</si>
  <si>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</si>
  <si>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</si>
  <si>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Borrowings from Other Banks, Financial Institutions and Agents</t>
  </si>
  <si>
    <t>Subordinated Bond</t>
  </si>
  <si>
    <t>Deposits and Other Accounts</t>
  </si>
  <si>
    <t>Other Liabilities</t>
  </si>
  <si>
    <t>Shareholders’ Equity</t>
  </si>
  <si>
    <t>Net assets value per share</t>
  </si>
  <si>
    <t>Shares to calculate NAVPS</t>
  </si>
  <si>
    <t>Operating Income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</si>
  <si>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</si>
  <si>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</si>
  <si>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</si>
  <si>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</si>
  <si>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</si>
  <si>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</si>
  <si>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Shares to Calculate EPS</t>
  </si>
  <si>
    <t>Net Cash Flows - Operating Activities</t>
  </si>
  <si>
    <t>Operating profit before changes in operating assets and liabilities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</si>
  <si>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</si>
  <si>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</si>
  <si>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</si>
  <si>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</si>
  <si>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</si>
  <si>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</si>
  <si>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</si>
  <si>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</t>
  </si>
  <si>
    <t>Return on Equity</t>
  </si>
  <si>
    <t>Advance to Deposit Ratio</t>
  </si>
  <si>
    <t>Ratios</t>
  </si>
  <si>
    <t>Balance Sheet</t>
  </si>
  <si>
    <t>Income Statement</t>
  </si>
  <si>
    <t>Cash Flows</t>
  </si>
  <si>
    <t>Sub-ordinated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</si>
</sst>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1" fontId="0" fillId="0" borderId="0" xfId="1" applyNumberFormat="1" applyFont="1"/>
    <xf numFmtId="2" fontId="1" fillId="0" borderId="0" xfId="0" applyNumberFormat="1" applyFont="1"/>
    <xf numFmtId="1" fontId="1" fillId="0" borderId="0" xfId="0" applyNumberFormat="1" applyFont="1"/>
    <xf numFmtId="0" fontId="0" fillId="2" borderId="0" xfId="0" applyFill="1"/>
    <xf numFmtId="0" fontId="0" fillId="0" borderId="0" xfId="0" applyFont="1" applyAlignment="1">
      <alignment horizontal="right"/>
    </xf>
    <xf numFmtId="3" fontId="0" fillId="0" borderId="0" xfId="0" applyNumberFormat="1" applyFont="1"/>
    <xf numFmtId="164" fontId="0" fillId="0" borderId="0" xfId="2" applyNumberFormat="1" applyFont="1"/>
    <xf numFmtId="4" fontId="1" fillId="0" borderId="0" xfId="0" applyNumberFormat="1" applyFont="1"/>
    <xf numFmtId="2" fontId="0" fillId="0" borderId="0" xfId="0" applyNumberFormat="1"/>
    <xf numFmtId="0" fontId="3" fillId="0" borderId="0" xfId="0" applyFont="1"/>
    <xf numFmtId="1" fontId="3" fillId="0" borderId="0" xfId="2" applyNumberFormat="1" applyFont="1" applyAlignment="1">
      <alignment horizontal="center"/>
    </xf>
    <xf numFmtId="10" fontId="0" fillId="0" borderId="0" xfId="3" applyNumberFormat="1" applyFont="1"/>
    <xf numFmtId="10" fontId="0" fillId="0" borderId="0" xfId="0" applyNumberFormat="1"/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0" fillId="0" borderId="0" xfId="0" applyAlignme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0" xfId="2" applyNumberFormat="1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G35" sqref="G35"/>
    </sheetView>
  </sheetViews>
  <sheetFormatPr defaultRowHeight="15" x14ac:dyDescent="0.25"/>
  <cols>
    <col min="1" max="1" width="57.7109375" customWidth="1"/>
    <col min="2" max="2" width="5" style="5" bestFit="1" customWidth="1"/>
    <col min="3" max="3" width="5" bestFit="1" customWidth="1"/>
    <col min="4" max="4" width="15.28515625" bestFit="1" customWidth="1"/>
    <col min="5" max="5" width="14.85546875" bestFit="1" customWidth="1"/>
    <col min="6" max="6" width="16.42578125" bestFit="1" customWidth="1"/>
    <col min="7" max="9" width="14.85546875" bestFit="1" customWidth="1"/>
    <col min="10" max="10" width="12" bestFit="1" customWidth="1"/>
  </cols>
  <sheetData>
    <row r="1" spans="1:9" x14ac:dyDescent="0.25">
      <c r="A1" s="1" t="s">
        <v>82</v>
      </c>
      <c r="B1"/>
    </row>
    <row r="2" spans="1:9" x14ac:dyDescent="0.25">
      <c r="A2" s="1" t="s">
        <v>129</v>
      </c>
      <c r="B2"/>
    </row>
    <row r="3" spans="1:9" x14ac:dyDescent="0.25">
      <c r="A3" t="s">
        <v>22</v>
      </c>
      <c r="B3"/>
    </row>
    <row r="4" spans="1:9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19" t="s">
        <v>94</v>
      </c>
      <c r="B5"/>
      <c r="D5" s="4">
        <f t="shared" ref="D5:I5" si="0">D6+D9+D12+D13+D16+D19+D20+D21</f>
        <v>225620285172</v>
      </c>
      <c r="E5" s="4">
        <f t="shared" si="0"/>
        <v>265912772548</v>
      </c>
      <c r="F5" s="4">
        <f t="shared" si="0"/>
        <v>293739370324</v>
      </c>
      <c r="G5" s="4">
        <f t="shared" si="0"/>
        <v>329443687909</v>
      </c>
      <c r="H5" s="4">
        <f t="shared" si="0"/>
        <v>365208516652</v>
      </c>
      <c r="I5" s="4">
        <f t="shared" si="0"/>
        <v>402961512892</v>
      </c>
    </row>
    <row r="6" spans="1:9" x14ac:dyDescent="0.25">
      <c r="A6" s="20" t="s">
        <v>0</v>
      </c>
      <c r="B6"/>
      <c r="D6" s="4">
        <f>SUM(D7:D8)</f>
        <v>15275160387</v>
      </c>
      <c r="E6" s="4">
        <f t="shared" ref="E6:I6" si="1">SUM(E7:E8)</f>
        <v>18387185759</v>
      </c>
      <c r="F6" s="4">
        <f t="shared" si="1"/>
        <v>17960809783</v>
      </c>
      <c r="G6" s="4">
        <f t="shared" si="1"/>
        <v>21102783897</v>
      </c>
      <c r="H6" s="4">
        <f t="shared" si="1"/>
        <v>23914668298</v>
      </c>
      <c r="I6" s="4">
        <f t="shared" si="1"/>
        <v>22790805977</v>
      </c>
    </row>
    <row r="7" spans="1:9" x14ac:dyDescent="0.25">
      <c r="A7" t="s">
        <v>1</v>
      </c>
      <c r="B7"/>
      <c r="C7" s="3"/>
      <c r="D7" s="3">
        <v>3050052863</v>
      </c>
      <c r="E7" s="3">
        <v>2802198541</v>
      </c>
      <c r="F7" s="3">
        <v>2582238708</v>
      </c>
      <c r="G7" s="3">
        <v>3386537419</v>
      </c>
      <c r="H7" s="3">
        <v>3622586753</v>
      </c>
      <c r="I7" s="3">
        <v>5210062815</v>
      </c>
    </row>
    <row r="8" spans="1:9" x14ac:dyDescent="0.25">
      <c r="A8" s="21" t="s">
        <v>2</v>
      </c>
      <c r="B8"/>
      <c r="C8" s="3"/>
      <c r="D8" s="3">
        <v>12225107524</v>
      </c>
      <c r="E8" s="3">
        <v>15584987218</v>
      </c>
      <c r="F8" s="3">
        <v>15378571075</v>
      </c>
      <c r="G8" s="3">
        <v>17716246478</v>
      </c>
      <c r="H8" s="3">
        <v>20292081545</v>
      </c>
      <c r="I8" s="3">
        <v>17580743162</v>
      </c>
    </row>
    <row r="9" spans="1:9" x14ac:dyDescent="0.25">
      <c r="A9" s="22" t="s">
        <v>95</v>
      </c>
      <c r="B9"/>
      <c r="D9" s="4">
        <f>SUM(D10:D11)</f>
        <v>7027894504</v>
      </c>
      <c r="E9" s="4">
        <f t="shared" ref="E9" si="2">SUM(E10:E11)</f>
        <v>6032024880</v>
      </c>
      <c r="F9" s="4">
        <f t="shared" ref="F9" si="3">SUM(F10:F11)</f>
        <v>10763934598</v>
      </c>
      <c r="G9" s="4">
        <f t="shared" ref="G9" si="4">SUM(G10:G11)</f>
        <v>14347595569</v>
      </c>
      <c r="H9" s="4">
        <f t="shared" ref="H9:I9" si="5">SUM(H10:H11)</f>
        <v>20728528451</v>
      </c>
      <c r="I9" s="4">
        <f t="shared" si="5"/>
        <v>16808653550</v>
      </c>
    </row>
    <row r="10" spans="1:9" x14ac:dyDescent="0.25">
      <c r="A10" t="s">
        <v>3</v>
      </c>
      <c r="B10"/>
      <c r="C10" s="3"/>
      <c r="D10" s="3">
        <v>6108061745</v>
      </c>
      <c r="E10" s="3">
        <v>4175311676</v>
      </c>
      <c r="F10" s="3">
        <v>9652043098</v>
      </c>
      <c r="G10" s="3">
        <v>11700213026</v>
      </c>
      <c r="H10" s="3">
        <v>19506883628</v>
      </c>
      <c r="I10" s="3">
        <v>15878993804</v>
      </c>
    </row>
    <row r="11" spans="1:9" x14ac:dyDescent="0.25">
      <c r="A11" t="s">
        <v>4</v>
      </c>
      <c r="B11"/>
      <c r="C11" s="3"/>
      <c r="D11" s="3">
        <v>919832759</v>
      </c>
      <c r="E11" s="3">
        <v>1856713204</v>
      </c>
      <c r="F11" s="3">
        <v>1111891500</v>
      </c>
      <c r="G11" s="3">
        <v>2647382543</v>
      </c>
      <c r="H11" s="3">
        <v>1221644823</v>
      </c>
      <c r="I11" s="3">
        <v>929659746</v>
      </c>
    </row>
    <row r="12" spans="1:9" x14ac:dyDescent="0.25">
      <c r="A12" s="22" t="s">
        <v>5</v>
      </c>
      <c r="B12"/>
      <c r="C12" s="3"/>
      <c r="D12" s="4">
        <v>1570000000</v>
      </c>
      <c r="E12" s="4">
        <v>2190000000</v>
      </c>
      <c r="F12" s="4">
        <v>390000000</v>
      </c>
      <c r="G12" s="4">
        <v>950000000</v>
      </c>
      <c r="H12" s="4">
        <v>290000000</v>
      </c>
      <c r="I12" s="3">
        <v>150000000</v>
      </c>
    </row>
    <row r="13" spans="1:9" x14ac:dyDescent="0.25">
      <c r="A13" s="22" t="s">
        <v>6</v>
      </c>
      <c r="B13"/>
      <c r="D13" s="4">
        <f>SUM(D14:D15)</f>
        <v>36091444545</v>
      </c>
      <c r="E13" s="4">
        <f t="shared" ref="E13" si="6">SUM(E14:E15)</f>
        <v>44804418466</v>
      </c>
      <c r="F13" s="4">
        <f t="shared" ref="F13" si="7">SUM(F14:F15)</f>
        <v>44870420969</v>
      </c>
      <c r="G13" s="4">
        <f t="shared" ref="G13" si="8">SUM(G14:G15)</f>
        <v>56517060262</v>
      </c>
      <c r="H13" s="4">
        <f t="shared" ref="H13:I13" si="9">SUM(H14:H15)</f>
        <v>44327407389</v>
      </c>
      <c r="I13" s="4">
        <f t="shared" si="9"/>
        <v>52157763306</v>
      </c>
    </row>
    <row r="14" spans="1:9" x14ac:dyDescent="0.25">
      <c r="A14" t="s">
        <v>7</v>
      </c>
      <c r="B14"/>
      <c r="C14" s="3"/>
      <c r="D14" s="3">
        <v>31153851815</v>
      </c>
      <c r="E14" s="3">
        <v>40145584747</v>
      </c>
      <c r="F14" s="3">
        <v>40090094812</v>
      </c>
      <c r="G14" s="3">
        <v>50752536899</v>
      </c>
      <c r="H14" s="3">
        <v>38980950734</v>
      </c>
      <c r="I14" s="3">
        <v>41715205114</v>
      </c>
    </row>
    <row r="15" spans="1:9" x14ac:dyDescent="0.25">
      <c r="A15" t="s">
        <v>8</v>
      </c>
      <c r="B15"/>
      <c r="C15" s="3"/>
      <c r="D15" s="3">
        <v>4937592730</v>
      </c>
      <c r="E15" s="3">
        <v>4658833719</v>
      </c>
      <c r="F15" s="3">
        <v>4780326157</v>
      </c>
      <c r="G15" s="3">
        <v>5764523363</v>
      </c>
      <c r="H15" s="3">
        <v>5346456655</v>
      </c>
      <c r="I15" s="3">
        <v>10442558192</v>
      </c>
    </row>
    <row r="16" spans="1:9" x14ac:dyDescent="0.25">
      <c r="A16" s="22" t="s">
        <v>96</v>
      </c>
      <c r="B16"/>
      <c r="D16" s="4">
        <f>SUM(D17:D18)</f>
        <v>148677345884</v>
      </c>
      <c r="E16" s="4">
        <f t="shared" ref="E16" si="10">SUM(E17:E18)</f>
        <v>174205101408</v>
      </c>
      <c r="F16" s="4">
        <f t="shared" ref="F16" si="11">SUM(F17:F18)</f>
        <v>197493629137</v>
      </c>
      <c r="G16" s="4">
        <f t="shared" ref="G16" si="12">SUM(G17:G18)</f>
        <v>224337824985</v>
      </c>
      <c r="H16" s="4">
        <f t="shared" ref="H16:I16" si="13">SUM(H17:H18)</f>
        <v>262582316650</v>
      </c>
      <c r="I16" s="4">
        <f t="shared" si="13"/>
        <v>296577495501</v>
      </c>
    </row>
    <row r="17" spans="1:9" x14ac:dyDescent="0.25">
      <c r="A17" t="s">
        <v>9</v>
      </c>
      <c r="B17" s="6"/>
      <c r="C17" s="3"/>
      <c r="D17" s="3">
        <v>144281809081</v>
      </c>
      <c r="E17" s="3">
        <v>164619664490</v>
      </c>
      <c r="F17" s="3">
        <v>185437071383</v>
      </c>
      <c r="G17" s="3">
        <v>213729131102</v>
      </c>
      <c r="H17" s="3">
        <v>246380809499</v>
      </c>
      <c r="I17" s="3">
        <v>277089605629</v>
      </c>
    </row>
    <row r="18" spans="1:9" x14ac:dyDescent="0.25">
      <c r="A18" t="s">
        <v>10</v>
      </c>
      <c r="B18"/>
      <c r="C18" s="3"/>
      <c r="D18" s="3">
        <v>4395536803</v>
      </c>
      <c r="E18" s="3">
        <v>9585436918</v>
      </c>
      <c r="F18" s="3">
        <v>12056557754</v>
      </c>
      <c r="G18" s="3">
        <v>10608693883</v>
      </c>
      <c r="H18" s="3">
        <v>16201507151</v>
      </c>
      <c r="I18" s="3">
        <v>19487889872</v>
      </c>
    </row>
    <row r="19" spans="1:9" x14ac:dyDescent="0.25">
      <c r="A19" s="20" t="s">
        <v>97</v>
      </c>
      <c r="B19"/>
      <c r="C19" s="3"/>
      <c r="D19" s="4">
        <v>7958214036</v>
      </c>
      <c r="E19" s="4">
        <v>8514524930</v>
      </c>
      <c r="F19" s="4">
        <v>8593072108</v>
      </c>
      <c r="G19" s="4">
        <v>8387244466</v>
      </c>
      <c r="H19" s="4">
        <v>8352791075</v>
      </c>
      <c r="I19" s="3">
        <v>9084103674</v>
      </c>
    </row>
    <row r="20" spans="1:9" x14ac:dyDescent="0.25">
      <c r="A20" s="20" t="s">
        <v>98</v>
      </c>
      <c r="B20"/>
      <c r="C20" s="3"/>
      <c r="D20" s="4">
        <v>9020225816</v>
      </c>
      <c r="E20" s="4">
        <v>11779517105</v>
      </c>
      <c r="F20" s="4">
        <v>13667503729</v>
      </c>
      <c r="G20" s="4">
        <v>3801178730</v>
      </c>
      <c r="H20" s="4">
        <v>5012804789</v>
      </c>
      <c r="I20" s="3">
        <v>5392690884</v>
      </c>
    </row>
    <row r="21" spans="1:9" x14ac:dyDescent="0.25">
      <c r="A21" s="20" t="s">
        <v>99</v>
      </c>
      <c r="B21"/>
      <c r="C21" s="3"/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9" x14ac:dyDescent="0.25">
      <c r="B22"/>
    </row>
    <row r="23" spans="1:9" x14ac:dyDescent="0.25">
      <c r="A23" s="19" t="s">
        <v>100</v>
      </c>
      <c r="B23"/>
      <c r="D23" s="4">
        <v>225620285172</v>
      </c>
      <c r="E23" s="4">
        <v>265912772548</v>
      </c>
      <c r="F23" s="4">
        <v>293739370324</v>
      </c>
      <c r="G23" s="4">
        <v>329443687909</v>
      </c>
      <c r="H23" s="4">
        <v>365208516652</v>
      </c>
      <c r="I23" s="4">
        <f>I24+I35+I43</f>
        <v>402961512892</v>
      </c>
    </row>
    <row r="24" spans="1:9" x14ac:dyDescent="0.25">
      <c r="A24" s="22" t="s">
        <v>11</v>
      </c>
      <c r="B24"/>
      <c r="D24" s="4">
        <f>D25+D27+D34</f>
        <v>205115502980</v>
      </c>
      <c r="E24" s="4">
        <f t="shared" ref="E24:H24" si="14">E25+E27+E34</f>
        <v>243386087582</v>
      </c>
      <c r="F24" s="4">
        <f t="shared" si="14"/>
        <v>268066690886</v>
      </c>
      <c r="G24" s="4">
        <f t="shared" si="14"/>
        <v>303614201607</v>
      </c>
      <c r="H24" s="4">
        <f t="shared" si="14"/>
        <v>338336751137</v>
      </c>
      <c r="I24" s="4">
        <f>I25+I27+I34</f>
        <v>374466872632</v>
      </c>
    </row>
    <row r="25" spans="1:9" x14ac:dyDescent="0.25">
      <c r="A25" s="22" t="s">
        <v>101</v>
      </c>
      <c r="B25"/>
      <c r="C25" s="3"/>
      <c r="D25" s="3">
        <v>3617132258</v>
      </c>
      <c r="E25" s="3">
        <v>10510476387</v>
      </c>
      <c r="F25" s="3">
        <v>18743658871</v>
      </c>
      <c r="G25" s="3">
        <v>25565100634</v>
      </c>
      <c r="H25" s="3">
        <v>34196394134</v>
      </c>
      <c r="I25" s="3">
        <v>45243659182</v>
      </c>
    </row>
    <row r="26" spans="1:9" x14ac:dyDescent="0.25">
      <c r="A26" s="22" t="s">
        <v>102</v>
      </c>
      <c r="B26"/>
      <c r="D26">
        <v>0</v>
      </c>
      <c r="E26" s="3">
        <v>0</v>
      </c>
      <c r="F26" s="3">
        <v>0</v>
      </c>
      <c r="G26" s="3">
        <v>0</v>
      </c>
      <c r="H26" s="3">
        <v>0</v>
      </c>
    </row>
    <row r="27" spans="1:9" x14ac:dyDescent="0.25">
      <c r="A27" s="22" t="s">
        <v>103</v>
      </c>
      <c r="B27"/>
      <c r="D27" s="4">
        <f>SUM(D28:D33)</f>
        <v>183996529851</v>
      </c>
      <c r="E27" s="4">
        <f t="shared" ref="E27:I27" si="15">SUM(E28:E33)</f>
        <v>210776884795</v>
      </c>
      <c r="F27" s="4">
        <f t="shared" si="15"/>
        <v>220558454834</v>
      </c>
      <c r="G27" s="4">
        <f t="shared" si="15"/>
        <v>256957319039</v>
      </c>
      <c r="H27" s="4">
        <f t="shared" si="15"/>
        <v>278005027973</v>
      </c>
      <c r="I27" s="4">
        <f t="shared" si="15"/>
        <v>297016343921</v>
      </c>
    </row>
    <row r="28" spans="1:9" x14ac:dyDescent="0.25">
      <c r="A28" t="s">
        <v>83</v>
      </c>
      <c r="B28"/>
      <c r="C28" s="3"/>
      <c r="D28" s="3">
        <v>21140318348</v>
      </c>
      <c r="E28" s="3">
        <v>33629028433</v>
      </c>
      <c r="F28" s="3">
        <v>36956431950</v>
      </c>
      <c r="G28" s="3">
        <v>41994177979</v>
      </c>
      <c r="H28" s="3">
        <v>44143932157</v>
      </c>
      <c r="I28" s="3">
        <v>48838638845</v>
      </c>
    </row>
    <row r="29" spans="1:9" x14ac:dyDescent="0.25">
      <c r="A29" t="s">
        <v>12</v>
      </c>
      <c r="B29"/>
      <c r="C29" s="3"/>
      <c r="D29" s="3">
        <v>2461856920</v>
      </c>
      <c r="E29" s="3">
        <v>3767008949</v>
      </c>
      <c r="F29" s="3">
        <v>3416104766</v>
      </c>
      <c r="G29" s="3">
        <v>7621569560</v>
      </c>
      <c r="H29" s="3">
        <v>6594925930</v>
      </c>
      <c r="I29" s="3">
        <v>7520067273</v>
      </c>
    </row>
    <row r="30" spans="1:9" x14ac:dyDescent="0.25">
      <c r="A30" t="s">
        <v>84</v>
      </c>
      <c r="B30"/>
      <c r="C30" s="3"/>
      <c r="D30" s="3">
        <v>19064894390</v>
      </c>
      <c r="E30" s="3">
        <v>23184508951</v>
      </c>
      <c r="F30" s="3">
        <v>31946122205</v>
      </c>
      <c r="G30" s="3">
        <v>43379427197</v>
      </c>
      <c r="H30" s="3">
        <v>52852622249</v>
      </c>
      <c r="I30" s="3">
        <v>52032663276</v>
      </c>
    </row>
    <row r="31" spans="1:9" x14ac:dyDescent="0.25">
      <c r="A31" t="s">
        <v>85</v>
      </c>
      <c r="C31" s="3"/>
      <c r="D31" s="3">
        <v>141329460193</v>
      </c>
      <c r="E31" s="3">
        <v>150196338462</v>
      </c>
      <c r="F31" s="3">
        <v>148239795913</v>
      </c>
      <c r="G31" s="3">
        <v>163962144303</v>
      </c>
      <c r="H31" s="3">
        <v>174413547637</v>
      </c>
      <c r="I31" s="3">
        <v>188624974527</v>
      </c>
    </row>
    <row r="32" spans="1:9" x14ac:dyDescent="0.25">
      <c r="A32" t="s">
        <v>13</v>
      </c>
      <c r="B32"/>
      <c r="C32" s="3"/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9" x14ac:dyDescent="0.25">
      <c r="A33" t="s">
        <v>14</v>
      </c>
      <c r="B33"/>
      <c r="C33" s="3"/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9" x14ac:dyDescent="0.25">
      <c r="A34" s="22" t="s">
        <v>104</v>
      </c>
      <c r="B34" s="1"/>
      <c r="C34" s="4"/>
      <c r="D34" s="4">
        <v>17501840871</v>
      </c>
      <c r="E34" s="4">
        <v>22098726400</v>
      </c>
      <c r="F34" s="4">
        <v>28764577181</v>
      </c>
      <c r="G34" s="4">
        <v>21091781934</v>
      </c>
      <c r="H34" s="4">
        <v>26135329030</v>
      </c>
      <c r="I34" s="3">
        <v>32206869529</v>
      </c>
    </row>
    <row r="35" spans="1:9" x14ac:dyDescent="0.25">
      <c r="A35" s="22" t="s">
        <v>105</v>
      </c>
      <c r="D35" s="4">
        <f t="shared" ref="D35:I35" si="16">SUM(D36:D42)</f>
        <v>20504781695</v>
      </c>
      <c r="E35" s="4">
        <f t="shared" si="16"/>
        <v>22526684859</v>
      </c>
      <c r="F35" s="4">
        <f t="shared" si="16"/>
        <v>25662659327</v>
      </c>
      <c r="G35" s="4">
        <f t="shared" si="16"/>
        <v>25829486192</v>
      </c>
      <c r="H35" s="4">
        <f t="shared" si="16"/>
        <v>26871765362</v>
      </c>
      <c r="I35" s="4">
        <f t="shared" si="16"/>
        <v>28494640072</v>
      </c>
    </row>
    <row r="36" spans="1:9" x14ac:dyDescent="0.25">
      <c r="A36" t="s">
        <v>15</v>
      </c>
      <c r="C36" s="3"/>
      <c r="D36" s="3">
        <v>8366116310</v>
      </c>
      <c r="E36" s="3">
        <v>8366116310</v>
      </c>
      <c r="F36" s="3">
        <v>10039339570</v>
      </c>
      <c r="G36" s="3">
        <v>10541306540</v>
      </c>
      <c r="H36" s="3">
        <v>10541306540</v>
      </c>
      <c r="I36" s="3">
        <v>10541306540</v>
      </c>
    </row>
    <row r="37" spans="1:9" x14ac:dyDescent="0.25">
      <c r="A37" t="s">
        <v>86</v>
      </c>
      <c r="C37" s="3"/>
      <c r="D37" s="3">
        <v>1454976750</v>
      </c>
      <c r="E37" s="3">
        <v>1454976750</v>
      </c>
      <c r="F37" s="3">
        <v>1454976750</v>
      </c>
      <c r="G37" s="3">
        <v>1454976750</v>
      </c>
      <c r="H37" s="3">
        <v>1454976750</v>
      </c>
      <c r="I37" s="3">
        <v>1454976750</v>
      </c>
    </row>
    <row r="38" spans="1:9" x14ac:dyDescent="0.25">
      <c r="A38" t="s">
        <v>16</v>
      </c>
      <c r="C38" s="3"/>
      <c r="D38" s="3">
        <v>5519554610</v>
      </c>
      <c r="E38" s="3">
        <v>6886689170</v>
      </c>
      <c r="F38" s="3">
        <v>8337157253</v>
      </c>
      <c r="G38" s="3">
        <v>9375134484</v>
      </c>
      <c r="H38" s="3">
        <v>10467416183</v>
      </c>
      <c r="I38" s="3">
        <v>11448968037</v>
      </c>
    </row>
    <row r="39" spans="1:9" x14ac:dyDescent="0.25">
      <c r="A39" t="s">
        <v>87</v>
      </c>
      <c r="C39" s="3"/>
      <c r="D39" s="3">
        <v>26577961</v>
      </c>
      <c r="E39" s="3">
        <v>26577961</v>
      </c>
      <c r="F39" s="3">
        <v>26577961</v>
      </c>
      <c r="G39" s="3">
        <v>26577961</v>
      </c>
      <c r="H39" s="3">
        <v>26577961</v>
      </c>
      <c r="I39" s="3">
        <v>26577961</v>
      </c>
    </row>
    <row r="40" spans="1:9" x14ac:dyDescent="0.25">
      <c r="A40" t="s">
        <v>17</v>
      </c>
      <c r="C40" s="3"/>
      <c r="D40" s="3">
        <v>3234993260</v>
      </c>
      <c r="E40" s="3">
        <v>3226063542</v>
      </c>
      <c r="F40" s="3">
        <v>3182611773</v>
      </c>
      <c r="G40" s="3">
        <v>2729347613</v>
      </c>
      <c r="H40" s="3">
        <v>2630571976</v>
      </c>
      <c r="I40" s="3">
        <v>2647631817</v>
      </c>
    </row>
    <row r="41" spans="1:9" x14ac:dyDescent="0.25">
      <c r="A41" t="s">
        <v>18</v>
      </c>
      <c r="C41" s="3"/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9" x14ac:dyDescent="0.25">
      <c r="A42" t="s">
        <v>19</v>
      </c>
      <c r="C42" s="3"/>
      <c r="D42" s="3">
        <v>1902562804</v>
      </c>
      <c r="E42" s="3">
        <v>2566261126</v>
      </c>
      <c r="F42" s="3">
        <v>2621996020</v>
      </c>
      <c r="G42" s="3">
        <v>1702142844</v>
      </c>
      <c r="H42" s="3">
        <v>1750915952</v>
      </c>
      <c r="I42" s="3">
        <v>2375178967</v>
      </c>
    </row>
    <row r="43" spans="1:9" x14ac:dyDescent="0.25">
      <c r="A43" s="22" t="s">
        <v>20</v>
      </c>
      <c r="C43" s="3"/>
      <c r="D43" s="4">
        <v>497</v>
      </c>
      <c r="E43" s="4">
        <v>107</v>
      </c>
      <c r="F43" s="4">
        <v>111</v>
      </c>
      <c r="G43" s="4">
        <v>110</v>
      </c>
      <c r="H43" s="4">
        <v>153</v>
      </c>
      <c r="I43" s="3">
        <v>188</v>
      </c>
    </row>
    <row r="44" spans="1:9" x14ac:dyDescent="0.25">
      <c r="A44" s="23" t="s">
        <v>106</v>
      </c>
      <c r="C44" s="3"/>
      <c r="D44" s="13">
        <f>D35/D45</f>
        <v>24.50931942039902</v>
      </c>
      <c r="E44" s="13">
        <f>E35/E45</f>
        <v>26.926095722663938</v>
      </c>
      <c r="F44" s="13">
        <f>F35/F45</f>
        <v>25.562099128199925</v>
      </c>
      <c r="G44" s="13">
        <f>G35/G45</f>
        <v>24.503116472315394</v>
      </c>
      <c r="H44" s="13">
        <f>H35/H45</f>
        <v>25.491873573766693</v>
      </c>
      <c r="I44" s="13">
        <f>I35/(I36/10)</f>
        <v>27.031412058718104</v>
      </c>
    </row>
    <row r="45" spans="1:9" x14ac:dyDescent="0.25">
      <c r="A45" s="23" t="s">
        <v>107</v>
      </c>
      <c r="D45" s="12">
        <f>D36/10</f>
        <v>836611631</v>
      </c>
      <c r="E45" s="12">
        <f t="shared" ref="E45:I45" si="17">E36/10</f>
        <v>836611631</v>
      </c>
      <c r="F45" s="12">
        <f t="shared" si="17"/>
        <v>1003933957</v>
      </c>
      <c r="G45" s="12">
        <f t="shared" si="17"/>
        <v>1054130654</v>
      </c>
      <c r="H45" s="12">
        <f t="shared" si="17"/>
        <v>1054130654</v>
      </c>
      <c r="I45" s="12">
        <f t="shared" si="17"/>
        <v>1054130654</v>
      </c>
    </row>
    <row r="47" spans="1:9" x14ac:dyDescent="0.25">
      <c r="D47" s="3"/>
      <c r="E47" s="3"/>
      <c r="F47" s="3"/>
      <c r="G47" s="3"/>
      <c r="H4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xSplit="1" ySplit="4" topLeftCell="B25" activePane="bottomRight" state="frozen"/>
      <selection pane="topRight" activeCell="B1" sqref="B1"/>
      <selection pane="bottomLeft" activeCell="A6" sqref="A6"/>
      <selection pane="bottomRight" activeCell="F25" sqref="F25"/>
    </sheetView>
  </sheetViews>
  <sheetFormatPr defaultRowHeight="15" x14ac:dyDescent="0.25"/>
  <cols>
    <col min="1" max="1" width="54.7109375" bestFit="1" customWidth="1"/>
    <col min="2" max="3" width="5" bestFit="1" customWidth="1"/>
    <col min="4" max="5" width="15.28515625" bestFit="1" customWidth="1"/>
    <col min="6" max="8" width="16.85546875" bestFit="1" customWidth="1"/>
    <col min="9" max="9" width="13.85546875" bestFit="1" customWidth="1"/>
  </cols>
  <sheetData>
    <row r="1" spans="1:9" x14ac:dyDescent="0.25">
      <c r="A1" s="1" t="s">
        <v>82</v>
      </c>
    </row>
    <row r="2" spans="1:9" x14ac:dyDescent="0.25">
      <c r="A2" s="1" t="s">
        <v>130</v>
      </c>
    </row>
    <row r="3" spans="1:9" x14ac:dyDescent="0.25">
      <c r="A3" t="s">
        <v>22</v>
      </c>
    </row>
    <row r="4" spans="1:9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23" t="s">
        <v>108</v>
      </c>
      <c r="B5" s="8"/>
      <c r="C5" s="4"/>
      <c r="D5" s="4">
        <f>SUM(D6,D10:D12)</f>
        <v>12412091923</v>
      </c>
      <c r="E5" s="4">
        <f t="shared" ref="E5:F5" si="0">SUM(E6,E10:E12)</f>
        <v>15269470979</v>
      </c>
      <c r="F5" s="4">
        <f t="shared" si="0"/>
        <v>15627863371</v>
      </c>
      <c r="G5" s="4">
        <f>SUM(G6,G10:G12)</f>
        <v>16453055984</v>
      </c>
      <c r="H5" s="4">
        <f t="shared" ref="H5:I5" si="1">SUM(H6,H10:H12)</f>
        <v>17890739431</v>
      </c>
      <c r="I5" s="4">
        <f t="shared" si="1"/>
        <v>18928740536</v>
      </c>
    </row>
    <row r="6" spans="1:9" x14ac:dyDescent="0.25">
      <c r="A6" s="22" t="s">
        <v>25</v>
      </c>
      <c r="B6" s="8"/>
      <c r="C6" s="4"/>
      <c r="D6" s="4">
        <f t="shared" ref="D6:I6" si="2">D7-D8</f>
        <v>7082363593</v>
      </c>
      <c r="E6" s="4">
        <f t="shared" si="2"/>
        <v>7956052686</v>
      </c>
      <c r="F6" s="4">
        <f t="shared" si="2"/>
        <v>7768081793</v>
      </c>
      <c r="G6" s="4">
        <f t="shared" si="2"/>
        <v>8677862846</v>
      </c>
      <c r="H6" s="4">
        <f t="shared" si="2"/>
        <v>9099240627</v>
      </c>
      <c r="I6" s="4">
        <f t="shared" si="2"/>
        <v>9476633909</v>
      </c>
    </row>
    <row r="7" spans="1:9" x14ac:dyDescent="0.25">
      <c r="A7" t="s">
        <v>23</v>
      </c>
      <c r="B7" s="5"/>
      <c r="C7" s="3"/>
      <c r="D7" s="3">
        <v>23006187159</v>
      </c>
      <c r="E7" s="3">
        <v>22425322413</v>
      </c>
      <c r="F7" s="3">
        <v>22526569320</v>
      </c>
      <c r="G7" s="3">
        <v>20897758179</v>
      </c>
      <c r="H7" s="3">
        <v>21195019572</v>
      </c>
      <c r="I7" s="3">
        <v>25535510449</v>
      </c>
    </row>
    <row r="8" spans="1:9" x14ac:dyDescent="0.25">
      <c r="A8" t="s">
        <v>24</v>
      </c>
      <c r="B8" s="5"/>
      <c r="C8" s="3"/>
      <c r="D8" s="3">
        <v>15923823566</v>
      </c>
      <c r="E8" s="3">
        <v>14469269727</v>
      </c>
      <c r="F8" s="3">
        <v>14758487527</v>
      </c>
      <c r="G8" s="3">
        <v>12219895333</v>
      </c>
      <c r="H8" s="3">
        <v>12095778945</v>
      </c>
      <c r="I8" s="3">
        <v>16058876540</v>
      </c>
    </row>
    <row r="10" spans="1:9" x14ac:dyDescent="0.25">
      <c r="A10" t="s">
        <v>26</v>
      </c>
      <c r="B10" s="5"/>
      <c r="C10" s="3"/>
      <c r="D10" s="11">
        <v>2666440052</v>
      </c>
      <c r="E10" s="3">
        <v>3868656368</v>
      </c>
      <c r="F10" s="3">
        <v>4228623664</v>
      </c>
      <c r="G10" s="3">
        <v>4163321099</v>
      </c>
      <c r="H10" s="3">
        <v>4280415201</v>
      </c>
      <c r="I10" s="3">
        <v>4426444175</v>
      </c>
    </row>
    <row r="11" spans="1:9" x14ac:dyDescent="0.25">
      <c r="A11" t="s">
        <v>27</v>
      </c>
      <c r="B11" s="5"/>
      <c r="C11" s="3"/>
      <c r="D11" s="3">
        <v>2085271305</v>
      </c>
      <c r="E11" s="3">
        <v>2753111742</v>
      </c>
      <c r="F11" s="3">
        <v>3144912398</v>
      </c>
      <c r="G11" s="3">
        <v>3249415507</v>
      </c>
      <c r="H11" s="3">
        <v>4238444827</v>
      </c>
      <c r="I11" s="3">
        <v>4618603224</v>
      </c>
    </row>
    <row r="12" spans="1:9" x14ac:dyDescent="0.25">
      <c r="A12" t="s">
        <v>28</v>
      </c>
      <c r="B12" s="5"/>
      <c r="C12" s="3"/>
      <c r="D12" s="3">
        <v>578016973</v>
      </c>
      <c r="E12" s="3">
        <v>691650183</v>
      </c>
      <c r="F12" s="3">
        <v>486245516</v>
      </c>
      <c r="G12" s="3">
        <v>362456532</v>
      </c>
      <c r="H12" s="3">
        <v>272638776</v>
      </c>
      <c r="I12" s="3">
        <v>407059228</v>
      </c>
    </row>
    <row r="13" spans="1:9" x14ac:dyDescent="0.25">
      <c r="A13" s="23" t="s">
        <v>109</v>
      </c>
      <c r="B13" s="5"/>
      <c r="D13" s="4">
        <f t="shared" ref="D13:I13" si="3">SUM(D14:D24)</f>
        <v>5280084054</v>
      </c>
      <c r="E13" s="4">
        <f t="shared" si="3"/>
        <v>6503740661</v>
      </c>
      <c r="F13" s="4">
        <f t="shared" si="3"/>
        <v>7164118759</v>
      </c>
      <c r="G13" s="4">
        <f t="shared" si="3"/>
        <v>8797391008</v>
      </c>
      <c r="H13" s="4">
        <f t="shared" si="3"/>
        <v>9569466692</v>
      </c>
      <c r="I13" s="4">
        <f t="shared" si="3"/>
        <v>11012785704</v>
      </c>
    </row>
    <row r="14" spans="1:9" x14ac:dyDescent="0.25">
      <c r="A14" t="s">
        <v>29</v>
      </c>
      <c r="B14" s="5"/>
      <c r="C14" s="3"/>
      <c r="D14" s="3">
        <v>2923403193</v>
      </c>
      <c r="E14" s="3">
        <v>3592081028</v>
      </c>
      <c r="F14" s="3">
        <v>3957229942</v>
      </c>
      <c r="G14" s="3">
        <v>5189373566</v>
      </c>
      <c r="H14" s="3">
        <v>5826694652</v>
      </c>
      <c r="I14" s="3">
        <v>6579674154</v>
      </c>
    </row>
    <row r="15" spans="1:9" x14ac:dyDescent="0.25">
      <c r="A15" t="s">
        <v>30</v>
      </c>
      <c r="B15" s="5"/>
      <c r="C15" s="3"/>
      <c r="D15" s="3">
        <v>677445739</v>
      </c>
      <c r="E15" s="3">
        <v>984905417</v>
      </c>
      <c r="F15" s="3">
        <v>934769685</v>
      </c>
      <c r="G15" s="3">
        <v>1072378783</v>
      </c>
      <c r="H15" s="3">
        <v>1159547062</v>
      </c>
      <c r="I15" s="3">
        <v>1229731749</v>
      </c>
    </row>
    <row r="16" spans="1:9" x14ac:dyDescent="0.25">
      <c r="A16" t="s">
        <v>31</v>
      </c>
      <c r="B16" s="5"/>
      <c r="C16" s="3"/>
      <c r="D16" s="3">
        <v>67308927</v>
      </c>
      <c r="E16" s="3">
        <v>38306862</v>
      </c>
      <c r="F16" s="3">
        <v>57123555</v>
      </c>
      <c r="G16" s="3">
        <v>33424289</v>
      </c>
      <c r="H16" s="3">
        <v>65635948</v>
      </c>
      <c r="I16" s="3">
        <v>63279505</v>
      </c>
    </row>
    <row r="17" spans="1:9" x14ac:dyDescent="0.25">
      <c r="A17" t="s">
        <v>32</v>
      </c>
      <c r="B17" s="5"/>
      <c r="C17" s="3"/>
      <c r="D17" s="3">
        <v>105846538</v>
      </c>
      <c r="E17" s="3">
        <v>114708028</v>
      </c>
      <c r="F17" s="3">
        <v>113473011</v>
      </c>
      <c r="G17" s="3">
        <v>122474844</v>
      </c>
      <c r="H17" s="3">
        <v>149631095</v>
      </c>
      <c r="I17" s="3">
        <v>143219321</v>
      </c>
    </row>
    <row r="18" spans="1:9" x14ac:dyDescent="0.25">
      <c r="A18" t="s">
        <v>33</v>
      </c>
      <c r="B18" s="5"/>
      <c r="C18" s="3"/>
      <c r="D18" s="3">
        <v>271158029</v>
      </c>
      <c r="E18" s="3">
        <v>473094894</v>
      </c>
      <c r="F18" s="3">
        <v>684992700</v>
      </c>
      <c r="G18" s="3">
        <v>883297113</v>
      </c>
      <c r="H18" s="3">
        <v>653721332</v>
      </c>
      <c r="I18" s="3">
        <v>1131846170</v>
      </c>
    </row>
    <row r="19" spans="1:9" x14ac:dyDescent="0.25">
      <c r="A19" t="s">
        <v>34</v>
      </c>
      <c r="B19" s="5"/>
      <c r="C19" s="3"/>
      <c r="D19" s="3">
        <v>11320000</v>
      </c>
      <c r="E19" s="3">
        <v>11320000</v>
      </c>
      <c r="F19" s="3">
        <v>11320000</v>
      </c>
      <c r="G19" s="3">
        <v>11320000</v>
      </c>
      <c r="H19" s="3">
        <v>8026560</v>
      </c>
      <c r="I19" s="3">
        <v>9912000</v>
      </c>
    </row>
    <row r="20" spans="1:9" x14ac:dyDescent="0.25">
      <c r="A20" t="s">
        <v>35</v>
      </c>
      <c r="B20" s="5"/>
      <c r="C20" s="3"/>
      <c r="D20" s="3">
        <v>4510614</v>
      </c>
      <c r="E20" s="3">
        <v>4333202</v>
      </c>
      <c r="F20" s="3">
        <v>5716247</v>
      </c>
      <c r="G20" s="3">
        <v>5943623</v>
      </c>
      <c r="H20" s="3">
        <v>5408654</v>
      </c>
      <c r="I20" s="3">
        <v>5403306</v>
      </c>
    </row>
    <row r="21" spans="1:9" x14ac:dyDescent="0.25">
      <c r="A21" t="s">
        <v>36</v>
      </c>
      <c r="B21" s="5"/>
      <c r="C21" s="3"/>
      <c r="D21" s="3">
        <v>632500</v>
      </c>
      <c r="E21" s="3">
        <v>632500</v>
      </c>
      <c r="F21" s="3">
        <v>828000</v>
      </c>
      <c r="G21" s="3">
        <v>970000</v>
      </c>
      <c r="H21" s="3">
        <v>885500</v>
      </c>
      <c r="I21" s="3">
        <v>1230500</v>
      </c>
    </row>
    <row r="22" spans="1:9" x14ac:dyDescent="0.25">
      <c r="A22" t="s">
        <v>37</v>
      </c>
      <c r="B22" s="5"/>
      <c r="C22" s="3"/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9" x14ac:dyDescent="0.25">
      <c r="A23" t="s">
        <v>38</v>
      </c>
      <c r="B23" s="5"/>
      <c r="C23" s="3"/>
      <c r="D23" s="3">
        <v>401150543</v>
      </c>
      <c r="E23" s="3">
        <v>566193707</v>
      </c>
      <c r="F23" s="3">
        <v>668539737</v>
      </c>
      <c r="G23" s="3">
        <v>719797814</v>
      </c>
      <c r="H23" s="3">
        <v>769725956</v>
      </c>
      <c r="I23" s="3">
        <v>803749247</v>
      </c>
    </row>
    <row r="24" spans="1:9" x14ac:dyDescent="0.25">
      <c r="A24" t="s">
        <v>39</v>
      </c>
      <c r="B24" s="5"/>
      <c r="C24" s="3"/>
      <c r="D24" s="3">
        <v>817307971</v>
      </c>
      <c r="E24" s="3">
        <v>718165023</v>
      </c>
      <c r="F24" s="3">
        <v>730125882</v>
      </c>
      <c r="G24" s="3">
        <v>758410976</v>
      </c>
      <c r="H24" s="3">
        <v>930189933</v>
      </c>
      <c r="I24" s="3">
        <v>1044739752</v>
      </c>
    </row>
    <row r="25" spans="1:9" x14ac:dyDescent="0.25">
      <c r="A25" s="23" t="s">
        <v>110</v>
      </c>
      <c r="B25" s="8"/>
      <c r="C25" s="4"/>
      <c r="D25" s="4">
        <f t="shared" ref="D25:I25" si="4">D5-D13</f>
        <v>7132007869</v>
      </c>
      <c r="E25" s="4">
        <f t="shared" si="4"/>
        <v>8765730318</v>
      </c>
      <c r="F25" s="4">
        <f t="shared" si="4"/>
        <v>8463744612</v>
      </c>
      <c r="G25" s="4">
        <f t="shared" si="4"/>
        <v>7655664976</v>
      </c>
      <c r="H25" s="4">
        <f t="shared" si="4"/>
        <v>8321272739</v>
      </c>
      <c r="I25" s="4">
        <f t="shared" si="4"/>
        <v>7915954832</v>
      </c>
    </row>
    <row r="26" spans="1:9" x14ac:dyDescent="0.25">
      <c r="A26" s="24" t="s">
        <v>111</v>
      </c>
      <c r="B26" s="8"/>
      <c r="C26" s="4"/>
      <c r="D26" s="4">
        <f>SUM(D27:D32)</f>
        <v>1239047510</v>
      </c>
      <c r="E26" s="4">
        <f t="shared" ref="E26:I26" si="5">E27+SUM(E30:E32)</f>
        <v>1885541074</v>
      </c>
      <c r="F26" s="4">
        <f t="shared" si="5"/>
        <v>1156688887</v>
      </c>
      <c r="G26" s="4">
        <f t="shared" si="5"/>
        <v>2446872194</v>
      </c>
      <c r="H26" s="4">
        <f t="shared" si="5"/>
        <v>2484808520</v>
      </c>
      <c r="I26" s="4">
        <f t="shared" si="5"/>
        <v>2774260733</v>
      </c>
    </row>
    <row r="27" spans="1:9" x14ac:dyDescent="0.25">
      <c r="A27" t="s">
        <v>40</v>
      </c>
      <c r="B27" s="5"/>
      <c r="C27" s="3"/>
      <c r="D27" s="3">
        <v>1083150510</v>
      </c>
      <c r="E27" s="3">
        <v>1474051676</v>
      </c>
      <c r="F27" s="3">
        <v>920834246</v>
      </c>
      <c r="G27" s="3">
        <v>2109387808</v>
      </c>
      <c r="H27" s="3">
        <v>2092071402</v>
      </c>
      <c r="I27" s="3">
        <v>3425686446</v>
      </c>
    </row>
    <row r="28" spans="1:9" x14ac:dyDescent="0.25">
      <c r="A28" t="s">
        <v>41</v>
      </c>
      <c r="B28" s="5"/>
      <c r="C28" s="3"/>
      <c r="D28" s="3"/>
      <c r="E28" s="3"/>
      <c r="F28" s="3"/>
      <c r="G28" s="3"/>
      <c r="H28" s="3"/>
    </row>
    <row r="29" spans="1:9" x14ac:dyDescent="0.25">
      <c r="A29" t="s">
        <v>42</v>
      </c>
      <c r="B29" s="5"/>
      <c r="C29" s="3"/>
      <c r="D29" s="3"/>
      <c r="E29" s="3"/>
      <c r="F29" s="3"/>
      <c r="G29" s="3"/>
      <c r="H29" s="3"/>
    </row>
    <row r="30" spans="1:9" x14ac:dyDescent="0.25">
      <c r="A30" t="s">
        <v>43</v>
      </c>
      <c r="B30" s="5"/>
      <c r="C30" s="3"/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9" x14ac:dyDescent="0.25">
      <c r="A31" t="s">
        <v>44</v>
      </c>
      <c r="B31" s="5"/>
      <c r="C31" s="3"/>
      <c r="D31" s="3">
        <v>0</v>
      </c>
      <c r="E31" s="3">
        <v>0</v>
      </c>
      <c r="F31" s="3">
        <v>167887</v>
      </c>
      <c r="G31" s="3">
        <v>7913851</v>
      </c>
      <c r="H31" s="3">
        <v>-5191480</v>
      </c>
      <c r="I31" s="3">
        <v>-272108562</v>
      </c>
    </row>
    <row r="32" spans="1:9" x14ac:dyDescent="0.25">
      <c r="A32" t="s">
        <v>45</v>
      </c>
      <c r="B32" s="5"/>
      <c r="C32" s="3"/>
      <c r="D32" s="3">
        <v>155897000</v>
      </c>
      <c r="E32" s="3">
        <v>411489398</v>
      </c>
      <c r="F32" s="3">
        <v>235686754</v>
      </c>
      <c r="G32" s="3">
        <v>329570535</v>
      </c>
      <c r="H32" s="3">
        <v>397928598</v>
      </c>
      <c r="I32" s="3">
        <v>-379317151</v>
      </c>
    </row>
    <row r="33" spans="1:9" x14ac:dyDescent="0.25">
      <c r="A33" s="23" t="s">
        <v>112</v>
      </c>
      <c r="B33" s="8"/>
      <c r="C33" s="4"/>
      <c r="D33" s="4">
        <f t="shared" ref="D33:I33" si="6">D25-D26</f>
        <v>5892960359</v>
      </c>
      <c r="E33" s="4">
        <f t="shared" si="6"/>
        <v>6880189244</v>
      </c>
      <c r="F33" s="4">
        <f t="shared" si="6"/>
        <v>7307055725</v>
      </c>
      <c r="G33" s="4">
        <f t="shared" si="6"/>
        <v>5208792782</v>
      </c>
      <c r="H33" s="4">
        <f t="shared" si="6"/>
        <v>5836464219</v>
      </c>
      <c r="I33" s="4">
        <f t="shared" si="6"/>
        <v>5141694099</v>
      </c>
    </row>
    <row r="34" spans="1:9" x14ac:dyDescent="0.25">
      <c r="A34" s="24" t="s">
        <v>113</v>
      </c>
      <c r="B34" s="5"/>
      <c r="D34" s="4">
        <f>D35+D36</f>
        <v>2823602797</v>
      </c>
      <c r="E34" s="4">
        <f t="shared" ref="E34:I34" si="7">E35+E36</f>
        <v>3179857011</v>
      </c>
      <c r="F34" s="4">
        <f t="shared" si="7"/>
        <v>3291017852</v>
      </c>
      <c r="G34" s="4">
        <f t="shared" si="7"/>
        <v>2580833843</v>
      </c>
      <c r="H34" s="4">
        <f t="shared" si="7"/>
        <v>3114213388</v>
      </c>
      <c r="I34" s="4">
        <f t="shared" si="7"/>
        <v>2481748541</v>
      </c>
    </row>
    <row r="35" spans="1:9" x14ac:dyDescent="0.25">
      <c r="A35" t="s">
        <v>46</v>
      </c>
      <c r="B35" s="5"/>
      <c r="C35" s="3"/>
      <c r="D35" s="3">
        <v>2813602797</v>
      </c>
      <c r="E35" s="3">
        <v>3174857011</v>
      </c>
      <c r="F35" s="3">
        <v>3281017852</v>
      </c>
      <c r="G35" s="3">
        <v>2580833843</v>
      </c>
      <c r="H35" s="3">
        <v>3113781612</v>
      </c>
      <c r="I35" s="3">
        <v>2460094126</v>
      </c>
    </row>
    <row r="36" spans="1:9" x14ac:dyDescent="0.25">
      <c r="A36" t="s">
        <v>47</v>
      </c>
      <c r="B36" s="5"/>
      <c r="C36" s="3"/>
      <c r="D36" s="3">
        <v>10000000</v>
      </c>
      <c r="E36" s="3">
        <v>5000000</v>
      </c>
      <c r="F36" s="3">
        <v>10000000</v>
      </c>
      <c r="G36" s="3">
        <v>0</v>
      </c>
      <c r="H36" s="3">
        <v>431776</v>
      </c>
      <c r="I36" s="3">
        <v>21654415</v>
      </c>
    </row>
    <row r="37" spans="1:9" x14ac:dyDescent="0.25">
      <c r="A37" s="23" t="s">
        <v>114</v>
      </c>
      <c r="B37" s="8"/>
      <c r="C37" s="4"/>
      <c r="D37" s="4">
        <f>D33-D34</f>
        <v>3069357562</v>
      </c>
      <c r="E37" s="4">
        <f t="shared" ref="E37:I37" si="8">E33-E34</f>
        <v>3700332233</v>
      </c>
      <c r="F37" s="4">
        <f t="shared" si="8"/>
        <v>4016037873</v>
      </c>
      <c r="G37" s="4">
        <f t="shared" si="8"/>
        <v>2627958939</v>
      </c>
      <c r="H37" s="4">
        <f t="shared" si="8"/>
        <v>2722250831</v>
      </c>
      <c r="I37" s="4">
        <f t="shared" si="8"/>
        <v>2659945558</v>
      </c>
    </row>
    <row r="38" spans="1:9" x14ac:dyDescent="0.25">
      <c r="A38" s="24" t="s">
        <v>48</v>
      </c>
      <c r="B38" s="5"/>
      <c r="D38" s="7">
        <v>3.6687953505155129</v>
      </c>
      <c r="E38" s="7">
        <v>4.4230107446354641</v>
      </c>
      <c r="F38" s="7">
        <v>4.002293024340843</v>
      </c>
      <c r="G38" s="7">
        <v>2.4930106424928993</v>
      </c>
      <c r="H38" s="7">
        <v>2.582460552370959</v>
      </c>
      <c r="I38" s="7">
        <f>I37/('1'!I36/10)</f>
        <v>2.5233547169002071</v>
      </c>
    </row>
    <row r="39" spans="1:9" x14ac:dyDescent="0.25">
      <c r="A39" s="24" t="s">
        <v>115</v>
      </c>
      <c r="B39" s="7"/>
      <c r="C39" s="1"/>
      <c r="D39" s="25">
        <v>836611631</v>
      </c>
      <c r="E39" s="25">
        <v>836611631</v>
      </c>
      <c r="F39" s="25">
        <v>1003933957</v>
      </c>
      <c r="G39" s="25">
        <v>1054130654</v>
      </c>
      <c r="H39" s="25">
        <v>1054130654</v>
      </c>
      <c r="I39" s="25">
        <f>'1'!I36/10</f>
        <v>1054130654</v>
      </c>
    </row>
    <row r="40" spans="1:9" x14ac:dyDescent="0.25">
      <c r="D40" s="14"/>
      <c r="E40" s="14"/>
      <c r="F40" s="14"/>
      <c r="G40" s="14"/>
      <c r="H40" s="14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pane xSplit="1" ySplit="4" topLeftCell="B44" activePane="bottomRight" state="frozen"/>
      <selection pane="topRight" activeCell="B1" sqref="B1"/>
      <selection pane="bottomLeft" activeCell="A6" sqref="A6"/>
      <selection pane="bottomRight" activeCell="F53" sqref="F53"/>
    </sheetView>
  </sheetViews>
  <sheetFormatPr defaultRowHeight="15" x14ac:dyDescent="0.25"/>
  <cols>
    <col min="1" max="1" width="63" bestFit="1" customWidth="1"/>
    <col min="2" max="3" width="5" bestFit="1" customWidth="1"/>
    <col min="4" max="9" width="18.7109375" bestFit="1" customWidth="1"/>
  </cols>
  <sheetData>
    <row r="1" spans="1:9" x14ac:dyDescent="0.25">
      <c r="A1" s="1" t="s">
        <v>82</v>
      </c>
    </row>
    <row r="2" spans="1:9" x14ac:dyDescent="0.25">
      <c r="A2" s="1" t="s">
        <v>131</v>
      </c>
    </row>
    <row r="3" spans="1:9" x14ac:dyDescent="0.25">
      <c r="A3" t="s">
        <v>21</v>
      </c>
    </row>
    <row r="4" spans="1:9" x14ac:dyDescent="0.25">
      <c r="B4">
        <v>2011</v>
      </c>
      <c r="C4" s="9">
        <v>2012</v>
      </c>
      <c r="D4" s="9">
        <v>2013</v>
      </c>
      <c r="E4" s="9">
        <v>2014</v>
      </c>
      <c r="F4" s="9">
        <v>2015</v>
      </c>
      <c r="G4" s="9">
        <v>2016</v>
      </c>
      <c r="H4" s="9">
        <v>2017</v>
      </c>
      <c r="I4" s="9">
        <v>2018</v>
      </c>
    </row>
    <row r="5" spans="1:9" x14ac:dyDescent="0.25">
      <c r="A5" s="23" t="s">
        <v>116</v>
      </c>
      <c r="C5" s="9"/>
      <c r="D5" s="25">
        <f t="shared" ref="D5:I5" si="0">D6+D17</f>
        <v>-2397110615</v>
      </c>
      <c r="E5" s="25">
        <f t="shared" si="0"/>
        <v>-1524429868</v>
      </c>
      <c r="F5" s="25">
        <f t="shared" si="0"/>
        <v>-4321391374</v>
      </c>
      <c r="G5" s="25">
        <f t="shared" si="0"/>
        <v>2376277740</v>
      </c>
      <c r="H5" s="25">
        <f t="shared" si="0"/>
        <v>2151669991</v>
      </c>
      <c r="I5" s="25">
        <f t="shared" si="0"/>
        <v>-9402934244</v>
      </c>
    </row>
    <row r="6" spans="1:9" x14ac:dyDescent="0.25">
      <c r="A6" s="20" t="s">
        <v>117</v>
      </c>
      <c r="D6" s="25">
        <f t="shared" ref="D6:I6" si="1">SUM(D7:D16)</f>
        <v>5572218946</v>
      </c>
      <c r="E6" s="25">
        <f t="shared" si="1"/>
        <v>5626932049</v>
      </c>
      <c r="F6" s="25">
        <f t="shared" si="1"/>
        <v>7592074209</v>
      </c>
      <c r="G6" s="25">
        <f t="shared" si="1"/>
        <v>5063845235</v>
      </c>
      <c r="H6" s="25">
        <f t="shared" si="1"/>
        <v>6189520245</v>
      </c>
      <c r="I6" s="25">
        <f t="shared" si="1"/>
        <v>8441069980</v>
      </c>
    </row>
    <row r="7" spans="1:9" x14ac:dyDescent="0.25">
      <c r="A7" t="s">
        <v>49</v>
      </c>
      <c r="B7" s="5"/>
      <c r="C7" s="3"/>
      <c r="D7" s="12">
        <v>24681132808</v>
      </c>
      <c r="E7" s="12">
        <v>24993589152</v>
      </c>
      <c r="F7" s="12">
        <v>27490057747</v>
      </c>
      <c r="G7" s="12">
        <v>24653018712</v>
      </c>
      <c r="H7" s="12">
        <v>24450686053</v>
      </c>
      <c r="I7" s="12">
        <v>28992693082</v>
      </c>
    </row>
    <row r="8" spans="1:9" x14ac:dyDescent="0.25">
      <c r="A8" t="s">
        <v>50</v>
      </c>
      <c r="B8" s="5"/>
      <c r="C8" s="3"/>
      <c r="D8" s="12">
        <v>-15923823566</v>
      </c>
      <c r="E8" s="12">
        <v>-14883823403</v>
      </c>
      <c r="F8" s="12">
        <v>-13836981186</v>
      </c>
      <c r="G8" s="12">
        <v>-12196294470</v>
      </c>
      <c r="H8" s="12">
        <v>-12384846072</v>
      </c>
      <c r="I8" s="12">
        <v>-13432685929</v>
      </c>
    </row>
    <row r="9" spans="1:9" x14ac:dyDescent="0.25">
      <c r="A9" t="s">
        <v>51</v>
      </c>
      <c r="B9" s="5"/>
      <c r="C9" s="3"/>
      <c r="D9" s="12">
        <v>144106854</v>
      </c>
      <c r="E9" s="12">
        <v>166707163</v>
      </c>
      <c r="F9" s="12">
        <v>114418240</v>
      </c>
      <c r="G9" s="12">
        <v>194970837</v>
      </c>
      <c r="H9" s="12">
        <v>166240723</v>
      </c>
      <c r="I9" s="12">
        <v>335447914</v>
      </c>
    </row>
    <row r="10" spans="1:9" x14ac:dyDescent="0.25">
      <c r="A10" t="s">
        <v>52</v>
      </c>
      <c r="B10" s="5"/>
      <c r="C10" s="3"/>
      <c r="D10" s="12">
        <v>1038250339</v>
      </c>
      <c r="E10" s="12">
        <v>1710624325</v>
      </c>
      <c r="F10" s="12">
        <v>2007816865</v>
      </c>
      <c r="G10" s="12">
        <v>2120632033</v>
      </c>
      <c r="H10" s="12">
        <v>2623587027</v>
      </c>
      <c r="I10" s="12">
        <v>2949858080</v>
      </c>
    </row>
    <row r="11" spans="1:9" x14ac:dyDescent="0.25">
      <c r="A11" t="s">
        <v>53</v>
      </c>
      <c r="B11" s="5"/>
      <c r="C11" s="3"/>
      <c r="D11" s="12">
        <v>155643652</v>
      </c>
      <c r="E11" s="12">
        <v>278764196</v>
      </c>
      <c r="F11" s="12">
        <v>286179959</v>
      </c>
      <c r="G11" s="12">
        <v>200762156</v>
      </c>
      <c r="H11" s="12">
        <v>113150993</v>
      </c>
      <c r="I11" s="12">
        <v>267641572</v>
      </c>
    </row>
    <row r="12" spans="1:9" x14ac:dyDescent="0.25">
      <c r="A12" t="s">
        <v>54</v>
      </c>
      <c r="B12" s="5"/>
      <c r="C12" s="3"/>
      <c r="D12" s="12">
        <v>-2902233858</v>
      </c>
      <c r="E12" s="12">
        <v>-3603401028</v>
      </c>
      <c r="F12" s="12">
        <v>-3968549942</v>
      </c>
      <c r="G12" s="12">
        <v>-5200693566</v>
      </c>
      <c r="H12" s="12">
        <v>-5834721212</v>
      </c>
      <c r="I12" s="12">
        <v>-6589586154</v>
      </c>
    </row>
    <row r="13" spans="1:9" x14ac:dyDescent="0.25">
      <c r="A13" t="s">
        <v>55</v>
      </c>
      <c r="B13" s="5"/>
      <c r="C13" s="3"/>
      <c r="D13" s="12">
        <v>-957268627</v>
      </c>
      <c r="E13" s="12">
        <v>-1572708339</v>
      </c>
      <c r="F13" s="12">
        <v>-1733235396</v>
      </c>
      <c r="G13" s="12">
        <v>-2078150740</v>
      </c>
      <c r="H13" s="12">
        <v>-1962989492</v>
      </c>
      <c r="I13" s="12">
        <v>-2504797240</v>
      </c>
    </row>
    <row r="14" spans="1:9" x14ac:dyDescent="0.25">
      <c r="A14" t="s">
        <v>56</v>
      </c>
      <c r="B14" s="5"/>
      <c r="C14" s="3"/>
      <c r="D14" s="12">
        <v>-1895053811</v>
      </c>
      <c r="E14" s="12">
        <v>-2173708425</v>
      </c>
      <c r="F14" s="12">
        <v>-3266000257</v>
      </c>
      <c r="G14" s="12">
        <v>-3076743771</v>
      </c>
      <c r="H14" s="12">
        <v>-2157039734</v>
      </c>
      <c r="I14" s="12">
        <v>-2442930993</v>
      </c>
    </row>
    <row r="15" spans="1:9" x14ac:dyDescent="0.25">
      <c r="A15" t="s">
        <v>57</v>
      </c>
      <c r="B15" s="5"/>
      <c r="C15" s="3"/>
      <c r="D15" s="12">
        <v>2316781836</v>
      </c>
      <c r="E15" s="12">
        <v>1577030929</v>
      </c>
      <c r="F15" s="12">
        <v>1411377726</v>
      </c>
      <c r="G15" s="12">
        <v>1410983900</v>
      </c>
      <c r="H15" s="12">
        <v>2394671331</v>
      </c>
      <c r="I15" s="12">
        <v>2214854544</v>
      </c>
    </row>
    <row r="16" spans="1:9" x14ac:dyDescent="0.25">
      <c r="A16" t="s">
        <v>58</v>
      </c>
      <c r="B16" s="5"/>
      <c r="C16" s="3"/>
      <c r="D16" s="12">
        <v>-1085316681</v>
      </c>
      <c r="E16" s="12">
        <v>-866142521</v>
      </c>
      <c r="F16" s="12">
        <v>-913009547</v>
      </c>
      <c r="G16" s="12">
        <v>-964639856</v>
      </c>
      <c r="H16" s="12">
        <v>-1219219372</v>
      </c>
      <c r="I16" s="12">
        <v>-1349424896</v>
      </c>
    </row>
    <row r="17" spans="1:9" x14ac:dyDescent="0.25">
      <c r="A17" s="22" t="s">
        <v>59</v>
      </c>
      <c r="B17" s="5"/>
      <c r="D17" s="25">
        <f t="shared" ref="D17:I17" si="2">SUM(D18:D27)</f>
        <v>-7969329561</v>
      </c>
      <c r="E17" s="25">
        <f t="shared" si="2"/>
        <v>-7151361917</v>
      </c>
      <c r="F17" s="25">
        <f t="shared" si="2"/>
        <v>-11913465583</v>
      </c>
      <c r="G17" s="25">
        <f t="shared" si="2"/>
        <v>-2687567495</v>
      </c>
      <c r="H17" s="25">
        <f t="shared" si="2"/>
        <v>-4037850254</v>
      </c>
      <c r="I17" s="25">
        <f t="shared" si="2"/>
        <v>-17844004224</v>
      </c>
    </row>
    <row r="18" spans="1:9" x14ac:dyDescent="0.25">
      <c r="A18" s="2" t="s">
        <v>63</v>
      </c>
      <c r="B18" s="5"/>
      <c r="D18" s="12">
        <v>-9421429821</v>
      </c>
      <c r="E18" s="12">
        <v>-7823347666</v>
      </c>
      <c r="F18" s="12">
        <v>60509935</v>
      </c>
      <c r="G18" s="12">
        <v>-10662462087</v>
      </c>
      <c r="H18" s="12">
        <v>11771586165</v>
      </c>
      <c r="I18" s="12">
        <v>-2734254380</v>
      </c>
    </row>
    <row r="19" spans="1:9" x14ac:dyDescent="0.25">
      <c r="A19" s="2" t="s">
        <v>64</v>
      </c>
      <c r="B19" s="5"/>
      <c r="C19" s="3"/>
      <c r="D19" s="12">
        <v>258920047</v>
      </c>
      <c r="E19" s="12">
        <v>-947890671</v>
      </c>
      <c r="F19" s="12">
        <v>-184756854</v>
      </c>
      <c r="G19" s="12">
        <v>-1427917906</v>
      </c>
      <c r="H19" s="12">
        <v>568866708</v>
      </c>
      <c r="I19" s="12">
        <v>-621427364</v>
      </c>
    </row>
    <row r="20" spans="1:9" x14ac:dyDescent="0.25">
      <c r="A20" s="2" t="s">
        <v>65</v>
      </c>
      <c r="B20" s="5"/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/>
    </row>
    <row r="21" spans="1:9" x14ac:dyDescent="0.25">
      <c r="A21" s="2" t="s">
        <v>66</v>
      </c>
      <c r="B21" s="5"/>
      <c r="C21" s="3"/>
      <c r="D21" s="12">
        <v>-13602963185</v>
      </c>
      <c r="E21" s="12">
        <v>-26642509459</v>
      </c>
      <c r="F21" s="12">
        <v>-23481114228</v>
      </c>
      <c r="G21" s="12">
        <v>-27421314197</v>
      </c>
      <c r="H21" s="12">
        <v>-38839580370</v>
      </c>
      <c r="I21" s="12">
        <v>-35525982523</v>
      </c>
    </row>
    <row r="22" spans="1:9" x14ac:dyDescent="0.25">
      <c r="A22" s="2" t="s">
        <v>67</v>
      </c>
      <c r="B22" s="5"/>
      <c r="C22" s="3"/>
      <c r="D22" s="12">
        <v>771469087</v>
      </c>
      <c r="E22" s="12">
        <v>-160651464</v>
      </c>
      <c r="F22" s="12">
        <v>-565311810</v>
      </c>
      <c r="G22" s="12">
        <v>55260633</v>
      </c>
      <c r="H22" s="12">
        <v>358805273</v>
      </c>
      <c r="I22" s="12">
        <v>1275395762</v>
      </c>
    </row>
    <row r="23" spans="1:9" x14ac:dyDescent="0.25">
      <c r="A23" s="2" t="s">
        <v>60</v>
      </c>
      <c r="B23" s="5"/>
      <c r="C23" s="3"/>
      <c r="D23" s="12">
        <v>-55810750</v>
      </c>
      <c r="E23" s="12">
        <v>-57650474</v>
      </c>
      <c r="F23" s="12">
        <v>72454839</v>
      </c>
      <c r="G23" s="12">
        <v>-45830308</v>
      </c>
      <c r="H23" s="12">
        <v>11127494</v>
      </c>
      <c r="I23" s="12">
        <v>4978773803</v>
      </c>
    </row>
    <row r="24" spans="1:9" x14ac:dyDescent="0.25">
      <c r="A24" s="2" t="s">
        <v>61</v>
      </c>
      <c r="B24" s="5"/>
      <c r="C24" s="3"/>
      <c r="D24" s="12">
        <v>13721748141</v>
      </c>
      <c r="E24" s="12">
        <v>26838005418</v>
      </c>
      <c r="F24" s="12">
        <v>9719115200</v>
      </c>
      <c r="G24" s="12">
        <v>36434694513</v>
      </c>
      <c r="H24" s="12">
        <v>21036581440</v>
      </c>
      <c r="I24" s="12">
        <v>14032542145</v>
      </c>
    </row>
    <row r="25" spans="1:9" x14ac:dyDescent="0.25">
      <c r="A25" s="2" t="s">
        <v>68</v>
      </c>
      <c r="B25" s="5"/>
      <c r="C25" s="3"/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</row>
    <row r="26" spans="1:9" x14ac:dyDescent="0.25">
      <c r="A26" s="2" t="s">
        <v>69</v>
      </c>
      <c r="B26" s="5"/>
      <c r="C26" s="3"/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/>
    </row>
    <row r="27" spans="1:9" x14ac:dyDescent="0.25">
      <c r="A27" s="2" t="s">
        <v>70</v>
      </c>
      <c r="B27" s="5"/>
      <c r="C27" s="3"/>
      <c r="D27" s="12">
        <v>358736920</v>
      </c>
      <c r="E27" s="12">
        <v>1642682399</v>
      </c>
      <c r="F27" s="12">
        <v>2465637335</v>
      </c>
      <c r="G27" s="12">
        <v>380001857</v>
      </c>
      <c r="H27" s="12">
        <v>1054763036</v>
      </c>
      <c r="I27" s="12">
        <v>750948333</v>
      </c>
    </row>
    <row r="28" spans="1:9" x14ac:dyDescent="0.25">
      <c r="A28" s="23" t="s">
        <v>118</v>
      </c>
      <c r="B28" s="5"/>
      <c r="D28" s="25">
        <f t="shared" ref="D28:I28" si="3">SUM(D29:D33)</f>
        <v>-3395116707</v>
      </c>
      <c r="E28" s="25">
        <f t="shared" si="3"/>
        <v>-959535251</v>
      </c>
      <c r="F28" s="25">
        <f t="shared" si="3"/>
        <v>-569645736</v>
      </c>
      <c r="G28" s="25">
        <f t="shared" si="3"/>
        <v>95783496</v>
      </c>
      <c r="H28" s="25">
        <f t="shared" si="3"/>
        <v>-668950228</v>
      </c>
      <c r="I28" s="25">
        <f t="shared" si="3"/>
        <v>-2273937371</v>
      </c>
    </row>
    <row r="29" spans="1:9" x14ac:dyDescent="0.25">
      <c r="A29" t="s">
        <v>62</v>
      </c>
      <c r="B29" s="5"/>
      <c r="C29" s="3"/>
      <c r="D29" s="12">
        <v>-324419799</v>
      </c>
      <c r="E29" s="12">
        <v>58264416</v>
      </c>
      <c r="F29" s="12">
        <v>58264416</v>
      </c>
      <c r="G29" s="12">
        <v>443720700</v>
      </c>
      <c r="H29" s="12">
        <v>-150800000</v>
      </c>
      <c r="I29" s="12">
        <v>-974674173</v>
      </c>
    </row>
    <row r="30" spans="1:9" x14ac:dyDescent="0.25">
      <c r="A30" s="2" t="s">
        <v>71</v>
      </c>
      <c r="B30" s="5"/>
      <c r="C30" s="3"/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/>
    </row>
    <row r="31" spans="1:9" x14ac:dyDescent="0.25">
      <c r="A31" t="s">
        <v>72</v>
      </c>
      <c r="B31" s="5"/>
      <c r="C31" s="3"/>
      <c r="D31" s="12">
        <v>-3070696908</v>
      </c>
      <c r="E31" s="12">
        <v>-1017799667</v>
      </c>
      <c r="F31" s="12">
        <v>-627910152</v>
      </c>
      <c r="G31" s="12">
        <v>-347937204</v>
      </c>
      <c r="H31" s="12">
        <v>-518150228</v>
      </c>
      <c r="I31" s="12">
        <v>-1299263198</v>
      </c>
    </row>
    <row r="32" spans="1:9" x14ac:dyDescent="0.25">
      <c r="A32" t="s">
        <v>73</v>
      </c>
      <c r="B32" s="5"/>
      <c r="C32" s="3"/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/>
    </row>
    <row r="33" spans="1:9" x14ac:dyDescent="0.25">
      <c r="A33" t="s">
        <v>74</v>
      </c>
      <c r="B33" s="5"/>
      <c r="C33" s="3"/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/>
    </row>
    <row r="34" spans="1:9" x14ac:dyDescent="0.25">
      <c r="A34" s="23" t="s">
        <v>119</v>
      </c>
      <c r="B34" s="5"/>
      <c r="D34" s="25">
        <f t="shared" ref="D34:I34" si="4">D35+SUM(D39:D43)</f>
        <v>1580499627</v>
      </c>
      <c r="E34" s="25">
        <f t="shared" si="4"/>
        <v>5220120867</v>
      </c>
      <c r="F34" s="25">
        <f t="shared" si="4"/>
        <v>7396570853</v>
      </c>
      <c r="G34" s="25">
        <f t="shared" si="4"/>
        <v>4813573849</v>
      </c>
      <c r="H34" s="25">
        <f t="shared" si="4"/>
        <v>7050097519</v>
      </c>
      <c r="I34" s="25">
        <f t="shared" si="4"/>
        <v>6493134394</v>
      </c>
    </row>
    <row r="35" spans="1:9" x14ac:dyDescent="0.25">
      <c r="A35" s="2" t="s">
        <v>75</v>
      </c>
      <c r="B35" s="5"/>
      <c r="D35" s="12">
        <v>2417111258</v>
      </c>
      <c r="E35" s="12">
        <v>6893344129</v>
      </c>
      <c r="F35" s="12">
        <v>8233182484</v>
      </c>
      <c r="G35" s="12">
        <v>6821441763</v>
      </c>
      <c r="H35" s="12">
        <v>8631293500</v>
      </c>
      <c r="I35" s="12">
        <v>11047265048</v>
      </c>
    </row>
    <row r="36" spans="1:9" x14ac:dyDescent="0.25">
      <c r="A36" s="10" t="s">
        <v>76</v>
      </c>
      <c r="B36" s="5"/>
      <c r="D36" s="12"/>
      <c r="E36" s="12"/>
      <c r="F36" s="12"/>
      <c r="G36" s="12"/>
      <c r="H36" s="12"/>
      <c r="I36" s="12"/>
    </row>
    <row r="37" spans="1:9" x14ac:dyDescent="0.25">
      <c r="A37" s="10" t="s">
        <v>77</v>
      </c>
      <c r="B37" s="5"/>
      <c r="D37" s="12"/>
      <c r="E37" s="12"/>
      <c r="F37" s="12"/>
      <c r="G37" s="12"/>
      <c r="H37" s="12"/>
      <c r="I37" s="12"/>
    </row>
    <row r="38" spans="1:9" x14ac:dyDescent="0.25">
      <c r="A38" s="10" t="s">
        <v>78</v>
      </c>
      <c r="B38" s="5"/>
      <c r="C38" s="3"/>
      <c r="D38" s="12"/>
      <c r="E38" s="12"/>
      <c r="F38" s="12"/>
      <c r="G38" s="12"/>
      <c r="H38" s="12"/>
      <c r="I38" s="12"/>
    </row>
    <row r="39" spans="1:9" x14ac:dyDescent="0.25">
      <c r="A39" s="2" t="s">
        <v>79</v>
      </c>
      <c r="B39" s="5"/>
      <c r="C39" s="3"/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/>
    </row>
    <row r="40" spans="1:9" x14ac:dyDescent="0.25">
      <c r="A40" s="10" t="s">
        <v>132</v>
      </c>
      <c r="B40" s="5"/>
      <c r="C40" s="3"/>
      <c r="D40" s="12"/>
      <c r="E40" s="12"/>
      <c r="F40" s="12"/>
      <c r="G40" s="12"/>
      <c r="H40" s="12"/>
      <c r="I40" s="12">
        <v>-3500000000</v>
      </c>
    </row>
    <row r="41" spans="1:9" x14ac:dyDescent="0.25">
      <c r="A41" s="2" t="s">
        <v>80</v>
      </c>
      <c r="B41" s="5"/>
      <c r="C41" s="3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/>
    </row>
    <row r="42" spans="1:9" x14ac:dyDescent="0.25">
      <c r="A42" s="2" t="s">
        <v>81</v>
      </c>
      <c r="B42" s="5"/>
      <c r="C42" s="3"/>
      <c r="D42" s="12">
        <v>-836611631</v>
      </c>
      <c r="E42" s="12">
        <v>-1673223262</v>
      </c>
      <c r="F42" s="12">
        <v>-836611631</v>
      </c>
      <c r="G42" s="12">
        <v>-2007867914</v>
      </c>
      <c r="H42" s="12">
        <v>-1581195981</v>
      </c>
      <c r="I42" s="12">
        <v>-1054130654</v>
      </c>
    </row>
    <row r="43" spans="1:9" x14ac:dyDescent="0.25">
      <c r="A43" s="2" t="s">
        <v>88</v>
      </c>
      <c r="B43" s="5"/>
      <c r="C43" s="3"/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/>
    </row>
    <row r="44" spans="1:9" x14ac:dyDescent="0.25">
      <c r="A44" s="23" t="s">
        <v>120</v>
      </c>
      <c r="B44" s="8"/>
      <c r="C44" s="4"/>
      <c r="D44" s="25">
        <f t="shared" ref="D44:I44" si="5">D5+D28+D34</f>
        <v>-4211727695</v>
      </c>
      <c r="E44" s="25">
        <f t="shared" si="5"/>
        <v>2736155748</v>
      </c>
      <c r="F44" s="25">
        <f t="shared" si="5"/>
        <v>2505533743</v>
      </c>
      <c r="G44" s="25">
        <f t="shared" si="5"/>
        <v>7285635085</v>
      </c>
      <c r="H44" s="25">
        <f t="shared" si="5"/>
        <v>8532817282</v>
      </c>
      <c r="I44" s="25">
        <f t="shared" si="5"/>
        <v>-5183737221</v>
      </c>
    </row>
    <row r="45" spans="1:9" x14ac:dyDescent="0.25">
      <c r="A45" s="24" t="s">
        <v>121</v>
      </c>
      <c r="B45" s="5"/>
      <c r="C45" s="3"/>
      <c r="D45" s="12">
        <v>28084782586</v>
      </c>
      <c r="E45" s="12">
        <v>23873054891</v>
      </c>
      <c r="F45" s="12">
        <v>26609210639</v>
      </c>
      <c r="G45" s="12">
        <v>29114744381</v>
      </c>
      <c r="H45" s="12">
        <v>36400379466</v>
      </c>
      <c r="I45" s="12">
        <v>44933196749</v>
      </c>
    </row>
    <row r="46" spans="1:9" x14ac:dyDescent="0.25">
      <c r="A46" s="23" t="s">
        <v>122</v>
      </c>
      <c r="B46" s="8"/>
      <c r="C46" s="4"/>
      <c r="D46" s="25">
        <f t="shared" ref="D46:I46" si="6">SUM(D44:D45)</f>
        <v>23873054891</v>
      </c>
      <c r="E46" s="25">
        <f t="shared" si="6"/>
        <v>26609210639</v>
      </c>
      <c r="F46" s="25">
        <f t="shared" si="6"/>
        <v>29114744382</v>
      </c>
      <c r="G46" s="25">
        <f t="shared" si="6"/>
        <v>36400379466</v>
      </c>
      <c r="H46" s="25">
        <f t="shared" si="6"/>
        <v>44933196748</v>
      </c>
      <c r="I46" s="25">
        <f t="shared" si="6"/>
        <v>39749459528</v>
      </c>
    </row>
    <row r="47" spans="1:9" x14ac:dyDescent="0.25">
      <c r="A47" s="24" t="s">
        <v>123</v>
      </c>
      <c r="D47" s="7">
        <f>D46/'1'!D45</f>
        <v>28.535408792326486</v>
      </c>
      <c r="E47" s="7">
        <f>E46/'1'!E45</f>
        <v>31.805929601043282</v>
      </c>
      <c r="F47" s="7">
        <f>F46/'1'!F45</f>
        <v>29.000657044216307</v>
      </c>
      <c r="G47" s="7">
        <f>G46/'1'!G45</f>
        <v>34.53118389819636</v>
      </c>
      <c r="H47" s="7">
        <f>H46/'1'!H45</f>
        <v>42.625832554528863</v>
      </c>
      <c r="I47" s="7">
        <f>I46/'1'!I45</f>
        <v>37.708285379204995</v>
      </c>
    </row>
    <row r="48" spans="1:9" x14ac:dyDescent="0.25">
      <c r="A48" s="23" t="s">
        <v>124</v>
      </c>
      <c r="D48" s="25">
        <v>836611631</v>
      </c>
      <c r="E48" s="25">
        <v>836611631</v>
      </c>
      <c r="F48" s="25">
        <v>1003933957</v>
      </c>
      <c r="G48" s="25">
        <v>1054130654</v>
      </c>
      <c r="H48" s="25">
        <v>1054130654</v>
      </c>
      <c r="I48" s="25">
        <f>'1'!I36/10</f>
        <v>1054130654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Q13" sqref="Q13"/>
    </sheetView>
  </sheetViews>
  <sheetFormatPr defaultRowHeight="15" x14ac:dyDescent="0.25"/>
  <cols>
    <col min="1" max="1" width="34.5703125" bestFit="1" customWidth="1"/>
  </cols>
  <sheetData>
    <row r="1" spans="1:6" x14ac:dyDescent="0.25">
      <c r="A1" s="1" t="s">
        <v>82</v>
      </c>
    </row>
    <row r="2" spans="1:6" ht="15.75" x14ac:dyDescent="0.25">
      <c r="A2" s="15" t="s">
        <v>128</v>
      </c>
    </row>
    <row r="3" spans="1:6" x14ac:dyDescent="0.25">
      <c r="A3" t="s">
        <v>21</v>
      </c>
    </row>
    <row r="4" spans="1:6" ht="15.75" x14ac:dyDescent="0.25">
      <c r="B4" s="16">
        <v>2013</v>
      </c>
      <c r="C4" s="16">
        <v>2014</v>
      </c>
      <c r="D4" s="16">
        <v>2015</v>
      </c>
      <c r="E4" s="16">
        <v>2016</v>
      </c>
      <c r="F4" s="16">
        <v>2017</v>
      </c>
    </row>
    <row r="5" spans="1:6" x14ac:dyDescent="0.25">
      <c r="A5" t="s">
        <v>89</v>
      </c>
      <c r="B5" s="17">
        <f>'2'!D6/'2'!D7</f>
        <v>0.30784603915687897</v>
      </c>
      <c r="C5" s="17">
        <f>'2'!E6/'2'!E7</f>
        <v>0.35477985731825473</v>
      </c>
      <c r="D5" s="17">
        <f>'2'!F6/'2'!F7</f>
        <v>0.34484087135732572</v>
      </c>
      <c r="E5" s="17">
        <f>'2'!G6/'2'!G7</f>
        <v>0.41525329040893577</v>
      </c>
      <c r="F5" s="17">
        <f>'2'!H6/'2'!H7</f>
        <v>0.42931031962908345</v>
      </c>
    </row>
    <row r="6" spans="1:6" x14ac:dyDescent="0.25">
      <c r="A6" t="s">
        <v>90</v>
      </c>
      <c r="B6" s="17">
        <f>'2'!D25/'2'!D5</f>
        <v>0.57460159925049892</v>
      </c>
      <c r="C6" s="17">
        <f>'2'!E25/'2'!E5</f>
        <v>0.57406902505368063</v>
      </c>
      <c r="D6" s="17">
        <f>'2'!F25/'2'!F5</f>
        <v>0.54158040744749736</v>
      </c>
      <c r="E6" s="17">
        <f>'2'!G25/'2'!G5</f>
        <v>0.46530352680042275</v>
      </c>
      <c r="F6" s="17">
        <f>'2'!H25/'2'!H5</f>
        <v>0.46511619998117004</v>
      </c>
    </row>
    <row r="7" spans="1:6" x14ac:dyDescent="0.25">
      <c r="A7" t="s">
        <v>91</v>
      </c>
      <c r="B7" s="17">
        <f>'2'!D37/'2'!D5</f>
        <v>0.24728769179612528</v>
      </c>
      <c r="C7" s="17">
        <f>'2'!E37/'2'!E5</f>
        <v>0.24233532635734675</v>
      </c>
      <c r="D7" s="17">
        <f>'2'!F37/'2'!F5</f>
        <v>0.25697933093351716</v>
      </c>
      <c r="E7" s="17">
        <f>'2'!G37/'2'!G5</f>
        <v>0.15972467008898497</v>
      </c>
      <c r="F7" s="17">
        <f>'2'!H37/'2'!H5</f>
        <v>0.15215977190316948</v>
      </c>
    </row>
    <row r="8" spans="1:6" x14ac:dyDescent="0.25">
      <c r="A8" t="s">
        <v>125</v>
      </c>
      <c r="B8" s="17">
        <f>'2'!D37/'1'!D5</f>
        <v>1.3604085109900899E-2</v>
      </c>
      <c r="C8" s="17">
        <f>'2'!E37/'1'!E5</f>
        <v>1.3915586669805611E-2</v>
      </c>
      <c r="D8" s="17">
        <f>'2'!F37/'1'!F5</f>
        <v>1.3672113031937922E-2</v>
      </c>
      <c r="E8" s="17">
        <f>'2'!G37/'1'!G5</f>
        <v>7.976959448456342E-3</v>
      </c>
      <c r="F8" s="17">
        <f>'2'!H37/'1'!H5</f>
        <v>7.453963165908256E-3</v>
      </c>
    </row>
    <row r="9" spans="1:6" x14ac:dyDescent="0.25">
      <c r="A9" t="s">
        <v>126</v>
      </c>
      <c r="B9" s="17">
        <f>'2'!D37/'1'!D35</f>
        <v>0.14968984345482933</v>
      </c>
      <c r="C9" s="17">
        <f>'2'!E37/'1'!E35</f>
        <v>0.1642643938138825</v>
      </c>
      <c r="D9" s="17">
        <f>'2'!F37/'1'!F35</f>
        <v>0.15649344137825486</v>
      </c>
      <c r="E9" s="17">
        <f>'2'!G37/'1'!G35</f>
        <v>0.10174259446995662</v>
      </c>
      <c r="F9" s="17">
        <f>'2'!H37/'1'!H35</f>
        <v>0.10130524713681817</v>
      </c>
    </row>
    <row r="10" spans="1:6" x14ac:dyDescent="0.25">
      <c r="A10" t="s">
        <v>92</v>
      </c>
      <c r="B10" s="18">
        <v>0.1153</v>
      </c>
      <c r="C10" s="18">
        <v>0.1056</v>
      </c>
      <c r="D10" s="18">
        <v>0.1216</v>
      </c>
      <c r="E10" s="18">
        <v>0.1139</v>
      </c>
      <c r="F10" s="18">
        <v>0.1207</v>
      </c>
    </row>
    <row r="11" spans="1:6" x14ac:dyDescent="0.25">
      <c r="A11" t="s">
        <v>93</v>
      </c>
      <c r="B11" s="18">
        <v>4.0300000000000002E-2</v>
      </c>
      <c r="C11" s="18">
        <v>4.6199999999999998E-2</v>
      </c>
      <c r="D11" s="18">
        <v>5.2299999999999999E-2</v>
      </c>
      <c r="E11" s="18">
        <v>8.0100000000000005E-2</v>
      </c>
      <c r="F11" s="18">
        <v>7.3800000000000004E-2</v>
      </c>
    </row>
    <row r="12" spans="1:6" x14ac:dyDescent="0.25">
      <c r="A12" t="s">
        <v>127</v>
      </c>
      <c r="B12" s="17">
        <f>'1'!D16/'1'!D27</f>
        <v>0.8080442930331273</v>
      </c>
      <c r="C12" s="17">
        <f>'1'!E16/'1'!E27</f>
        <v>0.82649054035232827</v>
      </c>
      <c r="D12" s="17">
        <f>'1'!F16/'1'!F27</f>
        <v>0.89542533876400521</v>
      </c>
      <c r="E12" s="17">
        <f>'1'!G16/'1'!G27</f>
        <v>0.87305481635629478</v>
      </c>
      <c r="F12" s="17">
        <f>'1'!H16/'1'!H27</f>
        <v>0.94452362449898619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Sunny</cp:lastModifiedBy>
  <dcterms:created xsi:type="dcterms:W3CDTF">2016-10-31T06:33:42Z</dcterms:created>
  <dcterms:modified xsi:type="dcterms:W3CDTF">2020-04-12T14:26:13Z</dcterms:modified>
</cp:coreProperties>
</file>