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gsTUvOvbHrBsVI7ZVtBVY/8bK1g=="/>
    </ext>
  </extLst>
</workbook>
</file>

<file path=xl/calcChain.xml><?xml version="1.0" encoding="utf-8"?>
<calcChain xmlns="http://schemas.openxmlformats.org/spreadsheetml/2006/main">
  <c r="F10" i="4" l="1"/>
  <c r="B10" i="4"/>
  <c r="D9" i="4"/>
  <c r="C9" i="4"/>
  <c r="H44" i="3"/>
  <c r="E44" i="3"/>
  <c r="D44" i="3"/>
  <c r="F39" i="3"/>
  <c r="F42" i="3" s="1"/>
  <c r="B39" i="3"/>
  <c r="B42" i="3" s="1"/>
  <c r="H37" i="3"/>
  <c r="G37" i="3"/>
  <c r="F37" i="3"/>
  <c r="E37" i="3"/>
  <c r="D37" i="3"/>
  <c r="C37" i="3"/>
  <c r="B37" i="3"/>
  <c r="H24" i="3"/>
  <c r="G24" i="3"/>
  <c r="F24" i="3"/>
  <c r="E24" i="3"/>
  <c r="D24" i="3"/>
  <c r="C24" i="3"/>
  <c r="B24" i="3"/>
  <c r="H12" i="3"/>
  <c r="H39" i="3" s="1"/>
  <c r="H42" i="3" s="1"/>
  <c r="G12" i="3"/>
  <c r="G44" i="3" s="1"/>
  <c r="F12" i="3"/>
  <c r="F44" i="3" s="1"/>
  <c r="E12" i="3"/>
  <c r="E39" i="3" s="1"/>
  <c r="E42" i="3" s="1"/>
  <c r="D12" i="3"/>
  <c r="D39" i="3" s="1"/>
  <c r="D42" i="3" s="1"/>
  <c r="C12" i="3"/>
  <c r="C44" i="3" s="1"/>
  <c r="B12" i="3"/>
  <c r="B44" i="3" s="1"/>
  <c r="H17" i="2"/>
  <c r="H21" i="2" s="1"/>
  <c r="D17" i="2"/>
  <c r="D21" i="2" s="1"/>
  <c r="H11" i="2"/>
  <c r="G11" i="2"/>
  <c r="G17" i="2" s="1"/>
  <c r="D11" i="2"/>
  <c r="C12" i="4" s="1"/>
  <c r="C11" i="2"/>
  <c r="C17" i="2" s="1"/>
  <c r="H7" i="2"/>
  <c r="G7" i="2"/>
  <c r="F7" i="2"/>
  <c r="F11" i="2" s="1"/>
  <c r="E7" i="2"/>
  <c r="E11" i="2" s="1"/>
  <c r="D7" i="2"/>
  <c r="C7" i="2"/>
  <c r="B7" i="2"/>
  <c r="B11" i="2" s="1"/>
  <c r="B17" i="2" s="1"/>
  <c r="H52" i="1"/>
  <c r="G52" i="1"/>
  <c r="F52" i="1"/>
  <c r="E52" i="1"/>
  <c r="D52" i="1"/>
  <c r="C52" i="1"/>
  <c r="B52" i="1"/>
  <c r="H51" i="1"/>
  <c r="E51" i="1"/>
  <c r="D51" i="1"/>
  <c r="H42" i="1"/>
  <c r="G42" i="1"/>
  <c r="F9" i="4" s="1"/>
  <c r="F42" i="1"/>
  <c r="E9" i="4" s="1"/>
  <c r="E42" i="1"/>
  <c r="D42" i="1"/>
  <c r="C42" i="1"/>
  <c r="B9" i="4" s="1"/>
  <c r="B42" i="1"/>
  <c r="B51" i="1" s="1"/>
  <c r="F40" i="1"/>
  <c r="F49" i="1" s="1"/>
  <c r="E40" i="1"/>
  <c r="E49" i="1" s="1"/>
  <c r="B40" i="1"/>
  <c r="B49" i="1" s="1"/>
  <c r="H29" i="1"/>
  <c r="H40" i="1" s="1"/>
  <c r="H49" i="1" s="1"/>
  <c r="G29" i="1"/>
  <c r="G40" i="1" s="1"/>
  <c r="G49" i="1" s="1"/>
  <c r="F29" i="1"/>
  <c r="E29" i="1"/>
  <c r="D29" i="1"/>
  <c r="D40" i="1" s="1"/>
  <c r="D49" i="1" s="1"/>
  <c r="C29" i="1"/>
  <c r="C40" i="1" s="1"/>
  <c r="C49" i="1" s="1"/>
  <c r="B29" i="1"/>
  <c r="H25" i="1"/>
  <c r="G25" i="1"/>
  <c r="F25" i="1"/>
  <c r="E25" i="1"/>
  <c r="D25" i="1"/>
  <c r="C25" i="1"/>
  <c r="B25" i="1"/>
  <c r="G21" i="1"/>
  <c r="F21" i="1"/>
  <c r="C21" i="1"/>
  <c r="B21" i="1"/>
  <c r="H11" i="1"/>
  <c r="G11" i="1"/>
  <c r="F11" i="1"/>
  <c r="E10" i="4" s="1"/>
  <c r="E11" i="1"/>
  <c r="D10" i="4" s="1"/>
  <c r="D11" i="1"/>
  <c r="D21" i="1" s="1"/>
  <c r="C11" i="1"/>
  <c r="B11" i="1"/>
  <c r="H6" i="1"/>
  <c r="H21" i="1" s="1"/>
  <c r="G6" i="1"/>
  <c r="F6" i="1"/>
  <c r="E6" i="1"/>
  <c r="E21" i="1" s="1"/>
  <c r="D6" i="1"/>
  <c r="C6" i="1"/>
  <c r="B6" i="1"/>
  <c r="E17" i="2" l="1"/>
  <c r="D12" i="4"/>
  <c r="C8" i="4"/>
  <c r="C11" i="4"/>
  <c r="C7" i="4"/>
  <c r="C13" i="4"/>
  <c r="B21" i="2"/>
  <c r="B24" i="2"/>
  <c r="E12" i="4"/>
  <c r="F17" i="2"/>
  <c r="C24" i="2"/>
  <c r="C21" i="2"/>
  <c r="G24" i="2"/>
  <c r="G21" i="2"/>
  <c r="F51" i="1"/>
  <c r="D24" i="2"/>
  <c r="H24" i="2"/>
  <c r="B12" i="4"/>
  <c r="F12" i="4"/>
  <c r="C39" i="3"/>
  <c r="C42" i="3" s="1"/>
  <c r="G39" i="3"/>
  <c r="G42" i="3" s="1"/>
  <c r="C10" i="4"/>
  <c r="C51" i="1"/>
  <c r="G51" i="1"/>
  <c r="F13" i="4" l="1"/>
  <c r="F11" i="4"/>
  <c r="F7" i="4"/>
  <c r="F8" i="4"/>
  <c r="F24" i="2"/>
  <c r="F21" i="2"/>
  <c r="B13" i="4"/>
  <c r="B7" i="4"/>
  <c r="B8" i="4"/>
  <c r="B11" i="4"/>
  <c r="E24" i="2"/>
  <c r="E21" i="2"/>
  <c r="D11" i="4" l="1"/>
  <c r="D7" i="4"/>
  <c r="D13" i="4"/>
  <c r="D8" i="4"/>
  <c r="E8" i="4"/>
  <c r="E13" i="4"/>
  <c r="E11" i="4"/>
  <c r="E7" i="4"/>
</calcChain>
</file>

<file path=xl/sharedStrings.xml><?xml version="1.0" encoding="utf-8"?>
<sst xmlns="http://schemas.openxmlformats.org/spreadsheetml/2006/main" count="168" uniqueCount="100">
  <si>
    <t>United Power Generation and Distribution Company Limited</t>
  </si>
  <si>
    <t>United Power Generationa and Distribution Company Limited</t>
  </si>
  <si>
    <t>Balance Sheet</t>
  </si>
  <si>
    <t>Income Statement</t>
  </si>
  <si>
    <t>As at year end</t>
  </si>
  <si>
    <t>Cash Flow Statement</t>
  </si>
  <si>
    <t>Assets</t>
  </si>
  <si>
    <t>Net Revenues</t>
  </si>
  <si>
    <t>Net Cash Flows - Operating Activities</t>
  </si>
  <si>
    <t>Cost of goods sold</t>
  </si>
  <si>
    <t>Cash Received from Customers</t>
  </si>
  <si>
    <t>Non Current Assets</t>
  </si>
  <si>
    <t>Cash Received from other operating income</t>
  </si>
  <si>
    <t>Gross Profit</t>
  </si>
  <si>
    <t>Cash Paid to Suppliers and Contactors</t>
  </si>
  <si>
    <t xml:space="preserve">Cash Paid for other operating expenses </t>
  </si>
  <si>
    <t xml:space="preserve">Payment of financial expenses </t>
  </si>
  <si>
    <t>Income Taxes Paid</t>
  </si>
  <si>
    <t xml:space="preserve">Property,Plant  and  Equipment </t>
  </si>
  <si>
    <t>Operating Income/(Expenses)</t>
  </si>
  <si>
    <t>Prepaid lease rent</t>
  </si>
  <si>
    <t>Administrative Expenses</t>
  </si>
  <si>
    <t>Capital Work in Progress</t>
  </si>
  <si>
    <t>-</t>
  </si>
  <si>
    <t>Other Operating Income</t>
  </si>
  <si>
    <t>Operating Profit</t>
  </si>
  <si>
    <t>Current Assets</t>
  </si>
  <si>
    <t>Non-Operating Income/(Expenses)</t>
  </si>
  <si>
    <t>Net Cash Flows - Investment Activities</t>
  </si>
  <si>
    <t>Finance Income</t>
  </si>
  <si>
    <t xml:space="preserve">Payment for acquisition of property, plant and equipment </t>
  </si>
  <si>
    <t>Foreign exchange gain/loss</t>
  </si>
  <si>
    <t>Finance Expenses</t>
  </si>
  <si>
    <t>Investment in subsidiary company</t>
  </si>
  <si>
    <t>Investment in FDR</t>
  </si>
  <si>
    <t>Sale proceeds of subsidiary company</t>
  </si>
  <si>
    <t>Inventories</t>
  </si>
  <si>
    <t>Cash Receieved /(paid) for inter-company loan</t>
  </si>
  <si>
    <t>Cash paid for related party loan</t>
  </si>
  <si>
    <t>Profit Before Taxation</t>
  </si>
  <si>
    <t>Trade Receivables</t>
  </si>
  <si>
    <t>Dividend received from associate company</t>
  </si>
  <si>
    <t>Advances, Deposits &amp; Pre-Payments</t>
  </si>
  <si>
    <t>Dividend received from subsidiary company</t>
  </si>
  <si>
    <t>Proceeds from sale of property, plant and equipment</t>
  </si>
  <si>
    <t>Investment in marketable securities</t>
  </si>
  <si>
    <t>Invesment in marketable securities</t>
  </si>
  <si>
    <t>Advance income tax</t>
  </si>
  <si>
    <t>Intercompany receivables</t>
  </si>
  <si>
    <t>Provision for Taxation</t>
  </si>
  <si>
    <t>Cash and Cash Equivalents</t>
  </si>
  <si>
    <t>Net Profit</t>
  </si>
  <si>
    <t>Net Cash Flows - Financing Activities</t>
  </si>
  <si>
    <t>Long Term Loan received/ (paid)</t>
  </si>
  <si>
    <t>Short term loan received/ (paid)</t>
  </si>
  <si>
    <t>Cash received / (paid) for lease finance</t>
  </si>
  <si>
    <t xml:space="preserve">Redeemable  preference share </t>
  </si>
  <si>
    <t>Liabilities and Capital</t>
  </si>
  <si>
    <t>Investment income received from STD/FDR</t>
  </si>
  <si>
    <t>Security money received/ (paid)</t>
  </si>
  <si>
    <t>Liabilities</t>
  </si>
  <si>
    <t>Share Capital received</t>
  </si>
  <si>
    <t>Earnings per share (par value Taka 10)</t>
  </si>
  <si>
    <t>Share Premium received</t>
  </si>
  <si>
    <t>Non Current Liabilities</t>
  </si>
  <si>
    <t>Dividend payment</t>
  </si>
  <si>
    <t>Redeemable pref. shares-non-current portion</t>
  </si>
  <si>
    <t>Long term loan-non current portion</t>
  </si>
  <si>
    <t>Current Liabilities</t>
  </si>
  <si>
    <t>Net Change in Cash Flows</t>
  </si>
  <si>
    <t>Long term loan-current portion</t>
  </si>
  <si>
    <t>Redeemable preference shares</t>
  </si>
  <si>
    <t>Accrued Expense</t>
  </si>
  <si>
    <t>Cash and Cash Equivalents at Beginning Period</t>
  </si>
  <si>
    <t>Account Payables</t>
  </si>
  <si>
    <t>Payable to related parties</t>
  </si>
  <si>
    <t>Other payables</t>
  </si>
  <si>
    <t>Effect of movements in exchnage rates on cash hold</t>
  </si>
  <si>
    <t>Intercompany payables</t>
  </si>
  <si>
    <t>Short term loan</t>
  </si>
  <si>
    <t>Cash and Cash Equivalents at End of Period</t>
  </si>
  <si>
    <t>Shareholders’ Equity</t>
  </si>
  <si>
    <t>Net Operating Cash Flow Per Share</t>
  </si>
  <si>
    <t>Shares to Calculate EPS</t>
  </si>
  <si>
    <t>Share Capital</t>
  </si>
  <si>
    <t>Share Premium</t>
  </si>
  <si>
    <t>Revaluation reserve</t>
  </si>
  <si>
    <t>Retained Earnings</t>
  </si>
  <si>
    <t>Non controlling interest</t>
  </si>
  <si>
    <t>Net assets value per share</t>
  </si>
  <si>
    <t>Shares to Calculate NOCFPS</t>
  </si>
  <si>
    <t>Shares to calculate NAVPS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</si>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</sst>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1" fontId="3" fillId="0" borderId="0" xfId="0" applyNumberFormat="1" applyFont="1"/>
    <xf numFmtId="0" fontId="4" fillId="0" borderId="0" xfId="0" applyFont="1"/>
    <xf numFmtId="41" fontId="3" fillId="0" borderId="1" xfId="0" applyNumberFormat="1" applyFont="1" applyBorder="1"/>
    <xf numFmtId="0" fontId="5" fillId="0" borderId="0" xfId="0" applyFont="1"/>
    <xf numFmtId="3" fontId="3" fillId="0" borderId="0" xfId="0" applyNumberFormat="1" applyFont="1"/>
    <xf numFmtId="0" fontId="6" fillId="0" borderId="0" xfId="0" applyFont="1"/>
    <xf numFmtId="41" fontId="2" fillId="0" borderId="0" xfId="0" applyNumberFormat="1" applyFont="1"/>
    <xf numFmtId="0" fontId="2" fillId="0" borderId="0" xfId="0" applyFont="1"/>
    <xf numFmtId="41" fontId="3" fillId="0" borderId="0" xfId="0" applyNumberFormat="1" applyFont="1" applyAlignment="1">
      <alignment horizontal="center"/>
    </xf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41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3" fontId="2" fillId="0" borderId="4" xfId="0" applyNumberFormat="1" applyFont="1" applyBorder="1"/>
    <xf numFmtId="0" fontId="3" fillId="0" borderId="2" xfId="0" applyFont="1" applyBorder="1"/>
    <xf numFmtId="0" fontId="3" fillId="0" borderId="1" xfId="0" applyFont="1" applyBorder="1"/>
    <xf numFmtId="43" fontId="3" fillId="0" borderId="0" xfId="0" applyNumberFormat="1" applyFont="1"/>
    <xf numFmtId="43" fontId="2" fillId="0" borderId="0" xfId="0" applyNumberFormat="1" applyFont="1"/>
    <xf numFmtId="3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0.125" customWidth="1"/>
    <col min="2" max="2" width="13.125" customWidth="1"/>
    <col min="3" max="8" width="13.375" customWidth="1"/>
    <col min="9" max="26" width="7.625" customWidth="1"/>
  </cols>
  <sheetData>
    <row r="1" spans="1:8" ht="15.75" x14ac:dyDescent="0.25">
      <c r="A1" s="1" t="s">
        <v>0</v>
      </c>
    </row>
    <row r="2" spans="1:8" ht="15.75" x14ac:dyDescent="0.25">
      <c r="A2" s="1" t="s">
        <v>2</v>
      </c>
    </row>
    <row r="3" spans="1:8" ht="15.75" x14ac:dyDescent="0.25">
      <c r="A3" s="1" t="s">
        <v>4</v>
      </c>
    </row>
    <row r="4" spans="1:8" ht="15.75" x14ac:dyDescent="0.25">
      <c r="B4" s="1">
        <v>2012</v>
      </c>
      <c r="C4" s="1">
        <v>2013</v>
      </c>
      <c r="D4" s="1">
        <v>2014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" t="s">
        <v>6</v>
      </c>
      <c r="B5" s="4"/>
      <c r="C5" s="4"/>
      <c r="D5" s="4"/>
      <c r="E5" s="4"/>
      <c r="F5" s="4"/>
      <c r="G5" s="4"/>
      <c r="H5" s="4"/>
    </row>
    <row r="6" spans="1:8" x14ac:dyDescent="0.25">
      <c r="A6" s="7" t="s">
        <v>11</v>
      </c>
      <c r="B6" s="10">
        <f t="shared" ref="B6:H6" si="0">SUM(B7:B9)</f>
        <v>3876086582</v>
      </c>
      <c r="C6" s="10">
        <f t="shared" si="0"/>
        <v>9479476556</v>
      </c>
      <c r="D6" s="10">
        <f t="shared" si="0"/>
        <v>9254961271</v>
      </c>
      <c r="E6" s="10">
        <f t="shared" si="0"/>
        <v>8929915762</v>
      </c>
      <c r="F6" s="10">
        <f t="shared" si="0"/>
        <v>8641515573</v>
      </c>
      <c r="G6" s="10">
        <f t="shared" si="0"/>
        <v>30268834020</v>
      </c>
      <c r="H6" s="10">
        <f t="shared" si="0"/>
        <v>20441424783</v>
      </c>
    </row>
    <row r="7" spans="1:8" x14ac:dyDescent="0.25">
      <c r="A7" s="5" t="s">
        <v>18</v>
      </c>
      <c r="B7" s="4">
        <v>3507982218</v>
      </c>
      <c r="C7" s="4">
        <v>9479476556</v>
      </c>
      <c r="D7" s="4">
        <v>9254961271</v>
      </c>
      <c r="E7" s="4">
        <v>8929915762</v>
      </c>
      <c r="F7" s="4">
        <v>8641515573</v>
      </c>
      <c r="G7" s="4">
        <v>21469475758</v>
      </c>
      <c r="H7" s="4">
        <v>20242083450</v>
      </c>
    </row>
    <row r="8" spans="1:8" x14ac:dyDescent="0.25">
      <c r="A8" s="5" t="s">
        <v>20</v>
      </c>
      <c r="B8" s="4"/>
      <c r="C8" s="4"/>
      <c r="D8" s="4"/>
      <c r="E8" s="4"/>
      <c r="F8" s="4"/>
      <c r="G8" s="4">
        <v>219613333</v>
      </c>
      <c r="H8" s="4">
        <v>199341333</v>
      </c>
    </row>
    <row r="9" spans="1:8" x14ac:dyDescent="0.25">
      <c r="A9" s="5" t="s">
        <v>22</v>
      </c>
      <c r="B9" s="4">
        <v>368104364</v>
      </c>
      <c r="C9" s="12" t="s">
        <v>23</v>
      </c>
      <c r="D9" s="12" t="s">
        <v>23</v>
      </c>
      <c r="E9" s="12" t="s">
        <v>23</v>
      </c>
      <c r="F9" s="12" t="s">
        <v>23</v>
      </c>
      <c r="G9" s="4">
        <v>8579744929</v>
      </c>
      <c r="H9" s="4"/>
    </row>
    <row r="10" spans="1:8" x14ac:dyDescent="0.25">
      <c r="B10" s="4"/>
      <c r="C10" s="4"/>
      <c r="D10" s="4"/>
      <c r="E10" s="4"/>
      <c r="F10" s="4"/>
      <c r="G10" s="4"/>
      <c r="H10" s="4"/>
    </row>
    <row r="11" spans="1:8" x14ac:dyDescent="0.25">
      <c r="A11" s="7" t="s">
        <v>26</v>
      </c>
      <c r="B11" s="10">
        <f>SUM(B12:B19)</f>
        <v>3908780001</v>
      </c>
      <c r="C11" s="10">
        <f>SUM(C13:C19)</f>
        <v>2198529710</v>
      </c>
      <c r="D11" s="10">
        <f>SUM(D12:D19)</f>
        <v>3008106111</v>
      </c>
      <c r="E11" s="10">
        <f t="shared" ref="E11:H11" si="1">SUM(E13:E19)</f>
        <v>4063324049</v>
      </c>
      <c r="F11" s="10">
        <f t="shared" si="1"/>
        <v>6451789252</v>
      </c>
      <c r="G11" s="10">
        <f t="shared" si="1"/>
        <v>13209107895</v>
      </c>
      <c r="H11" s="10">
        <f t="shared" si="1"/>
        <v>21590583232</v>
      </c>
    </row>
    <row r="12" spans="1:8" x14ac:dyDescent="0.25">
      <c r="A12" s="5" t="s">
        <v>34</v>
      </c>
      <c r="B12" s="4"/>
      <c r="C12" s="4"/>
      <c r="D12" s="4"/>
      <c r="E12" s="4"/>
      <c r="F12" s="4"/>
      <c r="G12" s="4"/>
      <c r="H12" s="4"/>
    </row>
    <row r="13" spans="1:8" x14ac:dyDescent="0.25">
      <c r="A13" s="17" t="s">
        <v>36</v>
      </c>
      <c r="B13" s="4">
        <v>191982411</v>
      </c>
      <c r="C13" s="4">
        <v>250939632</v>
      </c>
      <c r="D13" s="4">
        <v>251555997</v>
      </c>
      <c r="E13" s="4">
        <v>506065100</v>
      </c>
      <c r="F13" s="4">
        <v>550768468</v>
      </c>
      <c r="G13" s="4">
        <v>1301468516</v>
      </c>
      <c r="H13" s="4">
        <v>1096323223</v>
      </c>
    </row>
    <row r="14" spans="1:8" x14ac:dyDescent="0.25">
      <c r="A14" s="5" t="s">
        <v>40</v>
      </c>
      <c r="B14" s="4">
        <v>840633875</v>
      </c>
      <c r="C14" s="4">
        <v>670397657</v>
      </c>
      <c r="D14" s="4">
        <v>851807451</v>
      </c>
      <c r="E14" s="4">
        <v>867737116</v>
      </c>
      <c r="F14" s="4">
        <v>848934084</v>
      </c>
      <c r="G14" s="4">
        <v>2239697657</v>
      </c>
      <c r="H14" s="4">
        <v>2769811250</v>
      </c>
    </row>
    <row r="15" spans="1:8" x14ac:dyDescent="0.25">
      <c r="A15" s="5" t="s">
        <v>42</v>
      </c>
      <c r="B15" s="4">
        <v>2821114070</v>
      </c>
      <c r="C15" s="4">
        <v>73036908</v>
      </c>
      <c r="D15" s="4">
        <v>75827208</v>
      </c>
      <c r="E15" s="4">
        <v>77654123</v>
      </c>
      <c r="F15" s="4">
        <v>58853279</v>
      </c>
      <c r="G15" s="4">
        <v>267173742</v>
      </c>
      <c r="H15" s="4">
        <v>238254531</v>
      </c>
    </row>
    <row r="16" spans="1:8" x14ac:dyDescent="0.25">
      <c r="A16" s="5" t="s">
        <v>45</v>
      </c>
      <c r="B16" s="4"/>
      <c r="C16" s="4"/>
      <c r="D16" s="4"/>
      <c r="E16" s="4"/>
      <c r="F16" s="4">
        <v>256089786</v>
      </c>
      <c r="G16" s="4">
        <v>81507659</v>
      </c>
      <c r="H16" s="4">
        <v>126872487</v>
      </c>
    </row>
    <row r="17" spans="1:8" x14ac:dyDescent="0.25">
      <c r="A17" s="5" t="s">
        <v>47</v>
      </c>
      <c r="B17" s="4"/>
      <c r="C17" s="4"/>
      <c r="D17" s="4"/>
      <c r="E17" s="4"/>
      <c r="F17" s="4">
        <v>670161</v>
      </c>
      <c r="G17" s="4">
        <v>0</v>
      </c>
      <c r="H17" s="4"/>
    </row>
    <row r="18" spans="1:8" x14ac:dyDescent="0.25">
      <c r="A18" s="5" t="s">
        <v>48</v>
      </c>
      <c r="B18" s="4">
        <v>48964387</v>
      </c>
      <c r="C18" s="4">
        <v>1128541871</v>
      </c>
      <c r="D18" s="4">
        <v>1562043136</v>
      </c>
      <c r="E18" s="4">
        <v>2002238953</v>
      </c>
      <c r="F18" s="4">
        <v>3297678859</v>
      </c>
      <c r="G18" s="4">
        <v>7021772161</v>
      </c>
      <c r="H18" s="4">
        <v>14060279622</v>
      </c>
    </row>
    <row r="19" spans="1:8" x14ac:dyDescent="0.25">
      <c r="A19" s="5" t="s">
        <v>50</v>
      </c>
      <c r="B19" s="4">
        <v>6085258</v>
      </c>
      <c r="C19" s="4">
        <v>75613642</v>
      </c>
      <c r="D19" s="4">
        <v>266872319</v>
      </c>
      <c r="E19" s="4">
        <v>609628757</v>
      </c>
      <c r="F19" s="4">
        <v>1438794615</v>
      </c>
      <c r="G19" s="4">
        <v>2297488160</v>
      </c>
      <c r="H19" s="4">
        <v>3299042119</v>
      </c>
    </row>
    <row r="20" spans="1:8" x14ac:dyDescent="0.25">
      <c r="B20" s="4"/>
      <c r="C20" s="4"/>
      <c r="D20" s="4"/>
      <c r="E20" s="4"/>
      <c r="F20" s="4"/>
      <c r="G20" s="4"/>
      <c r="H20" s="4"/>
    </row>
    <row r="21" spans="1:8" ht="15.75" customHeight="1" x14ac:dyDescent="0.25">
      <c r="A21" s="11"/>
      <c r="B21" s="13">
        <f>SUM(B11,B6)-1</f>
        <v>7784866582</v>
      </c>
      <c r="C21" s="13">
        <f>SUM(C6,C11)</f>
        <v>11678006266</v>
      </c>
      <c r="D21" s="13">
        <f>SUM(D11,D6)</f>
        <v>12263067382</v>
      </c>
      <c r="E21" s="13">
        <f t="shared" ref="E21:H21" si="2">SUM(E6,E11)</f>
        <v>12993239811</v>
      </c>
      <c r="F21" s="13">
        <f t="shared" si="2"/>
        <v>15093304825</v>
      </c>
      <c r="G21" s="13">
        <f t="shared" si="2"/>
        <v>43477941915</v>
      </c>
      <c r="H21" s="13">
        <f t="shared" si="2"/>
        <v>42032008015</v>
      </c>
    </row>
    <row r="22" spans="1:8" ht="15.75" customHeight="1" x14ac:dyDescent="0.25">
      <c r="B22" s="4"/>
      <c r="C22" s="4"/>
      <c r="D22" s="4"/>
      <c r="E22" s="4"/>
      <c r="F22" s="4"/>
      <c r="G22" s="4"/>
      <c r="H22" s="4"/>
    </row>
    <row r="23" spans="1:8" ht="15.75" customHeight="1" x14ac:dyDescent="0.25">
      <c r="A23" s="19" t="s">
        <v>57</v>
      </c>
      <c r="B23" s="4"/>
      <c r="C23" s="4"/>
      <c r="D23" s="4"/>
      <c r="E23" s="4"/>
      <c r="F23" s="4"/>
      <c r="G23" s="4"/>
      <c r="H23" s="4"/>
    </row>
    <row r="24" spans="1:8" ht="15.75" customHeight="1" x14ac:dyDescent="0.25">
      <c r="A24" s="20" t="s">
        <v>60</v>
      </c>
      <c r="B24" s="4"/>
      <c r="C24" s="4"/>
      <c r="D24" s="4"/>
      <c r="E24" s="4"/>
      <c r="F24" s="4"/>
      <c r="G24" s="4"/>
      <c r="H24" s="4"/>
    </row>
    <row r="25" spans="1:8" ht="15.75" customHeight="1" x14ac:dyDescent="0.25">
      <c r="A25" s="7" t="s">
        <v>64</v>
      </c>
      <c r="B25" s="10">
        <f t="shared" ref="B25:H25" si="3">SUM(B26:B27)</f>
        <v>1934715782</v>
      </c>
      <c r="C25" s="10">
        <f t="shared" si="3"/>
        <v>2936273042</v>
      </c>
      <c r="D25" s="10">
        <f t="shared" si="3"/>
        <v>448949104</v>
      </c>
      <c r="E25" s="10">
        <f t="shared" si="3"/>
        <v>0</v>
      </c>
      <c r="F25" s="10">
        <f t="shared" si="3"/>
        <v>700000</v>
      </c>
      <c r="G25" s="10">
        <f t="shared" si="3"/>
        <v>8045589721</v>
      </c>
      <c r="H25" s="10">
        <f t="shared" si="3"/>
        <v>7062476681</v>
      </c>
    </row>
    <row r="26" spans="1:8" ht="15.75" customHeight="1" x14ac:dyDescent="0.25">
      <c r="A26" s="5" t="s">
        <v>66</v>
      </c>
      <c r="B26" s="4"/>
      <c r="C26" s="4">
        <v>1192000000</v>
      </c>
      <c r="D26" s="12" t="s">
        <v>23</v>
      </c>
      <c r="E26" s="4"/>
      <c r="F26" s="4">
        <v>700000</v>
      </c>
      <c r="G26" s="4">
        <v>700000</v>
      </c>
      <c r="H26" s="4">
        <v>700000</v>
      </c>
    </row>
    <row r="27" spans="1:8" ht="15.75" customHeight="1" x14ac:dyDescent="0.25">
      <c r="A27" s="5" t="s">
        <v>67</v>
      </c>
      <c r="B27" s="4">
        <v>1934715782</v>
      </c>
      <c r="C27" s="4">
        <v>1744273042</v>
      </c>
      <c r="D27" s="4">
        <v>448949104</v>
      </c>
      <c r="E27" s="12">
        <v>0</v>
      </c>
      <c r="F27" s="12">
        <v>0</v>
      </c>
      <c r="G27" s="4">
        <v>8044889721</v>
      </c>
      <c r="H27" s="4">
        <v>7061776681</v>
      </c>
    </row>
    <row r="28" spans="1:8" ht="15.75" customHeight="1" x14ac:dyDescent="0.25">
      <c r="B28" s="4"/>
      <c r="C28" s="4"/>
      <c r="D28" s="4"/>
      <c r="E28" s="4"/>
      <c r="F28" s="4"/>
      <c r="G28" s="4"/>
      <c r="H28" s="4"/>
    </row>
    <row r="29" spans="1:8" ht="15.75" customHeight="1" x14ac:dyDescent="0.25">
      <c r="A29" s="7" t="s">
        <v>68</v>
      </c>
      <c r="B29" s="10">
        <f>SUM(B30:B38)</f>
        <v>603772713</v>
      </c>
      <c r="C29" s="10">
        <f t="shared" ref="C29:D29" si="4">SUM(C30:C37)</f>
        <v>1720927479</v>
      </c>
      <c r="D29" s="10">
        <f t="shared" si="4"/>
        <v>2328825630</v>
      </c>
      <c r="E29" s="10">
        <f>SUM(E33:E37)</f>
        <v>574031594</v>
      </c>
      <c r="F29" s="10">
        <f t="shared" ref="F29:H29" si="5">SUM(F30:F38)</f>
        <v>131683359</v>
      </c>
      <c r="G29" s="10">
        <f t="shared" si="5"/>
        <v>8759144737</v>
      </c>
      <c r="H29" s="10">
        <f t="shared" si="5"/>
        <v>4881793587</v>
      </c>
    </row>
    <row r="30" spans="1:8" ht="15.75" customHeight="1" x14ac:dyDescent="0.25">
      <c r="A30" s="5" t="s">
        <v>70</v>
      </c>
      <c r="B30" s="4">
        <v>218083337</v>
      </c>
      <c r="C30" s="4">
        <v>796479149</v>
      </c>
      <c r="D30" s="4">
        <v>976149050</v>
      </c>
      <c r="E30" s="12">
        <v>0</v>
      </c>
      <c r="F30" s="12">
        <v>0</v>
      </c>
      <c r="G30" s="4">
        <v>1060593755</v>
      </c>
      <c r="H30" s="4">
        <v>1071451367</v>
      </c>
    </row>
    <row r="31" spans="1:8" ht="15.75" customHeight="1" x14ac:dyDescent="0.25">
      <c r="A31" s="5" t="s">
        <v>71</v>
      </c>
      <c r="B31" s="12" t="s">
        <v>23</v>
      </c>
      <c r="C31" s="4">
        <v>808000000</v>
      </c>
      <c r="D31" s="4">
        <v>1192000000</v>
      </c>
      <c r="E31" s="12" t="s">
        <v>23</v>
      </c>
      <c r="F31" s="12" t="s">
        <v>23</v>
      </c>
      <c r="G31" s="4"/>
      <c r="H31" s="4"/>
    </row>
    <row r="32" spans="1:8" ht="15.75" customHeight="1" x14ac:dyDescent="0.25">
      <c r="A32" s="5" t="s">
        <v>72</v>
      </c>
      <c r="B32" s="12"/>
      <c r="C32" s="4"/>
      <c r="D32" s="10"/>
      <c r="E32" s="12"/>
      <c r="F32" s="12"/>
      <c r="G32" s="4">
        <v>55909456</v>
      </c>
      <c r="H32" s="4">
        <v>66930430</v>
      </c>
    </row>
    <row r="33" spans="1:8" ht="15.75" customHeight="1" x14ac:dyDescent="0.25">
      <c r="A33" s="5" t="s">
        <v>74</v>
      </c>
      <c r="B33" s="4">
        <v>55608568</v>
      </c>
      <c r="C33" s="4">
        <v>80113687</v>
      </c>
      <c r="D33" s="4">
        <v>100070520</v>
      </c>
      <c r="E33" s="4">
        <v>92045455</v>
      </c>
      <c r="F33" s="4">
        <v>112436707</v>
      </c>
      <c r="G33" s="4">
        <v>192101573</v>
      </c>
      <c r="H33" s="4">
        <v>298470517</v>
      </c>
    </row>
    <row r="34" spans="1:8" ht="15.75" customHeight="1" x14ac:dyDescent="0.25">
      <c r="A34" s="5" t="s">
        <v>75</v>
      </c>
      <c r="B34" s="4"/>
      <c r="C34" s="4"/>
      <c r="D34" s="4"/>
      <c r="E34" s="4"/>
      <c r="F34" s="4"/>
      <c r="G34" s="4">
        <v>7289311636</v>
      </c>
      <c r="H34" s="4">
        <v>3260790726</v>
      </c>
    </row>
    <row r="35" spans="1:8" ht="15.75" customHeight="1" x14ac:dyDescent="0.25">
      <c r="A35" s="5" t="s">
        <v>76</v>
      </c>
      <c r="B35" s="4">
        <v>5411169</v>
      </c>
      <c r="C35" s="4">
        <v>24239960</v>
      </c>
      <c r="D35" s="4">
        <v>14785339</v>
      </c>
      <c r="E35" s="4">
        <v>21986139</v>
      </c>
      <c r="F35" s="4">
        <v>11479560</v>
      </c>
      <c r="G35" s="4"/>
      <c r="H35" s="4"/>
    </row>
    <row r="36" spans="1:8" ht="15.75" customHeight="1" x14ac:dyDescent="0.25">
      <c r="A36" s="5" t="s">
        <v>78</v>
      </c>
      <c r="B36" s="12" t="s">
        <v>23</v>
      </c>
      <c r="C36" s="12" t="s">
        <v>23</v>
      </c>
      <c r="D36" s="12" t="s">
        <v>23</v>
      </c>
      <c r="E36" s="4">
        <v>460000000</v>
      </c>
      <c r="F36" s="4">
        <v>6046779</v>
      </c>
      <c r="G36" s="4"/>
      <c r="H36" s="4"/>
    </row>
    <row r="37" spans="1:8" ht="15.75" customHeight="1" x14ac:dyDescent="0.25">
      <c r="A37" s="5" t="s">
        <v>49</v>
      </c>
      <c r="B37" s="4">
        <v>84500</v>
      </c>
      <c r="C37" s="4">
        <v>12094683</v>
      </c>
      <c r="D37" s="4">
        <v>45820721</v>
      </c>
      <c r="E37" s="12" t="s">
        <v>23</v>
      </c>
      <c r="F37" s="4">
        <v>1720313</v>
      </c>
      <c r="G37" s="4">
        <v>161228317</v>
      </c>
      <c r="H37" s="4">
        <v>184150547</v>
      </c>
    </row>
    <row r="38" spans="1:8" ht="15.75" customHeight="1" x14ac:dyDescent="0.25">
      <c r="A38" s="5" t="s">
        <v>79</v>
      </c>
      <c r="B38" s="4">
        <v>324585139</v>
      </c>
      <c r="C38" s="12" t="s">
        <v>23</v>
      </c>
      <c r="D38" s="12" t="s">
        <v>23</v>
      </c>
      <c r="E38" s="12" t="s">
        <v>23</v>
      </c>
      <c r="F38" s="12" t="s">
        <v>23</v>
      </c>
      <c r="G38" s="4"/>
      <c r="H38" s="4"/>
    </row>
    <row r="39" spans="1:8" ht="15.75" customHeight="1" x14ac:dyDescent="0.25">
      <c r="A39" s="11"/>
      <c r="B39" s="4"/>
      <c r="C39" s="4"/>
      <c r="D39" s="4"/>
      <c r="E39" s="4"/>
      <c r="F39" s="4"/>
      <c r="G39" s="4"/>
      <c r="H39" s="4"/>
    </row>
    <row r="40" spans="1:8" ht="15.75" customHeight="1" x14ac:dyDescent="0.25">
      <c r="A40" s="11"/>
      <c r="B40" s="10">
        <f t="shared" ref="B40:H40" si="6">SUM(B29,B25)</f>
        <v>2538488495</v>
      </c>
      <c r="C40" s="10">
        <f t="shared" si="6"/>
        <v>4657200521</v>
      </c>
      <c r="D40" s="10">
        <f t="shared" si="6"/>
        <v>2777774734</v>
      </c>
      <c r="E40" s="10">
        <f t="shared" si="6"/>
        <v>574031594</v>
      </c>
      <c r="F40" s="10">
        <f t="shared" si="6"/>
        <v>132383359</v>
      </c>
      <c r="G40" s="10">
        <f t="shared" si="6"/>
        <v>16804734458</v>
      </c>
      <c r="H40" s="10">
        <f t="shared" si="6"/>
        <v>11944270268</v>
      </c>
    </row>
    <row r="41" spans="1:8" ht="15.75" customHeight="1" x14ac:dyDescent="0.25">
      <c r="A41" s="11"/>
      <c r="B41" s="10"/>
      <c r="C41" s="10"/>
      <c r="D41" s="10"/>
      <c r="E41" s="10"/>
      <c r="F41" s="4"/>
      <c r="G41" s="4"/>
      <c r="H41" s="4"/>
    </row>
    <row r="42" spans="1:8" ht="15.75" customHeight="1" x14ac:dyDescent="0.25">
      <c r="A42" s="7" t="s">
        <v>81</v>
      </c>
      <c r="B42" s="10">
        <f t="shared" ref="B42:H42" si="7">SUM(B43:B46)</f>
        <v>5246378087</v>
      </c>
      <c r="C42" s="10">
        <f t="shared" si="7"/>
        <v>7020805745</v>
      </c>
      <c r="D42" s="10">
        <f t="shared" si="7"/>
        <v>9485292648</v>
      </c>
      <c r="E42" s="10">
        <f t="shared" si="7"/>
        <v>12419208218</v>
      </c>
      <c r="F42" s="10">
        <f t="shared" si="7"/>
        <v>14960921466</v>
      </c>
      <c r="G42" s="10">
        <f t="shared" si="7"/>
        <v>26271297120</v>
      </c>
      <c r="H42" s="10">
        <f t="shared" si="7"/>
        <v>29599578953</v>
      </c>
    </row>
    <row r="43" spans="1:8" ht="15.75" customHeight="1" x14ac:dyDescent="0.25">
      <c r="A43" s="5" t="s">
        <v>84</v>
      </c>
      <c r="B43" s="4">
        <v>1979664840</v>
      </c>
      <c r="C43" s="4">
        <v>2969497260</v>
      </c>
      <c r="D43" s="4">
        <v>2969497260</v>
      </c>
      <c r="E43" s="4">
        <v>3629446980</v>
      </c>
      <c r="F43" s="4">
        <v>3629446980</v>
      </c>
      <c r="G43" s="4">
        <v>3992391670</v>
      </c>
      <c r="H43" s="4">
        <v>4790870000</v>
      </c>
    </row>
    <row r="44" spans="1:8" ht="15.75" customHeight="1" x14ac:dyDescent="0.25">
      <c r="A44" s="5" t="s">
        <v>85</v>
      </c>
      <c r="B44" s="12" t="s">
        <v>23</v>
      </c>
      <c r="C44" s="12" t="s">
        <v>23</v>
      </c>
      <c r="D44" s="12" t="s">
        <v>23</v>
      </c>
      <c r="E44" s="4">
        <v>2046000000</v>
      </c>
      <c r="F44" s="4">
        <v>2046000000</v>
      </c>
      <c r="G44" s="4">
        <v>2046000000</v>
      </c>
      <c r="H44" s="4">
        <v>2046000000</v>
      </c>
    </row>
    <row r="45" spans="1:8" ht="15.75" customHeight="1" x14ac:dyDescent="0.25">
      <c r="A45" s="5" t="s">
        <v>86</v>
      </c>
      <c r="B45" s="12"/>
      <c r="C45" s="12"/>
      <c r="D45" s="12"/>
      <c r="E45" s="4"/>
      <c r="F45" s="4"/>
      <c r="G45" s="4">
        <v>58803268</v>
      </c>
      <c r="H45" s="4">
        <v>58131275</v>
      </c>
    </row>
    <row r="46" spans="1:8" ht="15.75" customHeight="1" x14ac:dyDescent="0.25">
      <c r="A46" s="5" t="s">
        <v>87</v>
      </c>
      <c r="B46" s="4">
        <v>3266713247</v>
      </c>
      <c r="C46" s="4">
        <v>4051308485</v>
      </c>
      <c r="D46" s="4">
        <v>6515795388</v>
      </c>
      <c r="E46" s="4">
        <v>6743761238</v>
      </c>
      <c r="F46" s="4">
        <v>9285474486</v>
      </c>
      <c r="G46" s="4">
        <v>20174102182</v>
      </c>
      <c r="H46" s="4">
        <v>22704577678</v>
      </c>
    </row>
    <row r="47" spans="1:8" ht="15.75" customHeight="1" x14ac:dyDescent="0.25">
      <c r="B47" s="4"/>
      <c r="C47" s="4"/>
      <c r="D47" s="4"/>
      <c r="E47" s="4"/>
      <c r="F47" s="4"/>
      <c r="G47" s="4"/>
      <c r="H47" s="4"/>
    </row>
    <row r="48" spans="1:8" ht="15.75" customHeight="1" x14ac:dyDescent="0.25">
      <c r="A48" s="11" t="s">
        <v>88</v>
      </c>
      <c r="B48" s="10"/>
      <c r="C48" s="10"/>
      <c r="D48" s="10"/>
      <c r="E48" s="10"/>
      <c r="F48" s="4"/>
      <c r="G48" s="4">
        <v>401910337</v>
      </c>
      <c r="H48" s="4">
        <v>488158794</v>
      </c>
    </row>
    <row r="49" spans="1:26" ht="15.75" customHeight="1" x14ac:dyDescent="0.25">
      <c r="A49" s="11"/>
      <c r="B49" s="13">
        <f t="shared" ref="B49:H49" si="8">SUM(B40,B42,B48)</f>
        <v>7784866582</v>
      </c>
      <c r="C49" s="13">
        <f t="shared" si="8"/>
        <v>11678006266</v>
      </c>
      <c r="D49" s="13">
        <f t="shared" si="8"/>
        <v>12263067382</v>
      </c>
      <c r="E49" s="13">
        <f t="shared" si="8"/>
        <v>12993239812</v>
      </c>
      <c r="F49" s="13">
        <f t="shared" si="8"/>
        <v>15093304825</v>
      </c>
      <c r="G49" s="13">
        <f t="shared" si="8"/>
        <v>43477941915</v>
      </c>
      <c r="H49" s="13">
        <f t="shared" si="8"/>
        <v>42032008015</v>
      </c>
    </row>
    <row r="50" spans="1:26" ht="15.75" customHeight="1" x14ac:dyDescent="0.25">
      <c r="B50" s="4"/>
      <c r="C50" s="4"/>
      <c r="D50" s="4"/>
      <c r="E50" s="4"/>
      <c r="F50" s="4"/>
      <c r="G50" s="4"/>
      <c r="H50" s="4"/>
    </row>
    <row r="51" spans="1:26" ht="15.75" customHeight="1" x14ac:dyDescent="0.25">
      <c r="A51" s="3" t="s">
        <v>89</v>
      </c>
      <c r="B51" s="25">
        <f t="shared" ref="B51:H51" si="9">B42/(B43/10)</f>
        <v>26.501344980193718</v>
      </c>
      <c r="C51" s="25">
        <f t="shared" si="9"/>
        <v>23.643078710906103</v>
      </c>
      <c r="D51" s="25">
        <f t="shared" si="9"/>
        <v>31.942419263252663</v>
      </c>
      <c r="E51" s="25">
        <f t="shared" si="9"/>
        <v>34.21790781470515</v>
      </c>
      <c r="F51" s="25">
        <f t="shared" si="9"/>
        <v>41.220939576860822</v>
      </c>
      <c r="G51" s="25">
        <f t="shared" si="9"/>
        <v>65.80340630757803</v>
      </c>
      <c r="H51" s="25">
        <f t="shared" si="9"/>
        <v>61.783306482956121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3" t="s">
        <v>91</v>
      </c>
      <c r="B52" s="4">
        <f t="shared" ref="B52:H52" si="10">B43/10</f>
        <v>197966484</v>
      </c>
      <c r="C52" s="4">
        <f t="shared" si="10"/>
        <v>296949726</v>
      </c>
      <c r="D52" s="4">
        <f t="shared" si="10"/>
        <v>296949726</v>
      </c>
      <c r="E52" s="4">
        <f t="shared" si="10"/>
        <v>362944698</v>
      </c>
      <c r="F52" s="4">
        <f t="shared" si="10"/>
        <v>362944698</v>
      </c>
      <c r="G52" s="4">
        <f t="shared" si="10"/>
        <v>399239167</v>
      </c>
      <c r="H52" s="4">
        <f t="shared" si="10"/>
        <v>479087000</v>
      </c>
    </row>
    <row r="53" spans="1:26" ht="15.75" customHeight="1" x14ac:dyDescent="0.2"/>
    <row r="54" spans="1:26" ht="15.75" customHeight="1" x14ac:dyDescent="0.2"/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5.5" customWidth="1"/>
    <col min="2" max="6" width="12.5" customWidth="1"/>
    <col min="7" max="8" width="13.375" customWidth="1"/>
    <col min="9" max="9" width="11.875" customWidth="1"/>
    <col min="10" max="10" width="1.75" customWidth="1"/>
    <col min="11" max="12" width="11.875" customWidth="1"/>
    <col min="13" max="26" width="7.625" customWidth="1"/>
  </cols>
  <sheetData>
    <row r="1" spans="1:12" ht="15.75" x14ac:dyDescent="0.25">
      <c r="A1" s="1" t="s">
        <v>0</v>
      </c>
      <c r="B1" s="1"/>
      <c r="C1" s="1"/>
      <c r="D1" s="1"/>
      <c r="E1" s="1"/>
    </row>
    <row r="2" spans="1:12" ht="15.75" x14ac:dyDescent="0.25">
      <c r="A2" s="1" t="s">
        <v>3</v>
      </c>
      <c r="B2" s="1"/>
      <c r="C2" s="1"/>
      <c r="D2" s="1"/>
      <c r="E2" s="1"/>
    </row>
    <row r="3" spans="1:12" ht="15.75" x14ac:dyDescent="0.25">
      <c r="A3" s="1" t="s">
        <v>4</v>
      </c>
      <c r="B3" s="1"/>
      <c r="C3" s="1"/>
      <c r="D3" s="1"/>
      <c r="E3" s="1"/>
    </row>
    <row r="4" spans="1:12" ht="15.75" x14ac:dyDescent="0.25">
      <c r="A4" s="1"/>
      <c r="B4" s="1">
        <v>2012</v>
      </c>
      <c r="C4" s="1">
        <v>2013</v>
      </c>
      <c r="D4" s="1">
        <v>2014</v>
      </c>
      <c r="E4" s="1">
        <v>2016</v>
      </c>
      <c r="F4" s="1">
        <v>2017</v>
      </c>
      <c r="G4" s="1">
        <v>2018</v>
      </c>
      <c r="H4" s="1">
        <v>2019</v>
      </c>
    </row>
    <row r="5" spans="1:12" x14ac:dyDescent="0.25">
      <c r="A5" s="3" t="s">
        <v>7</v>
      </c>
      <c r="B5" s="4">
        <v>3273488057</v>
      </c>
      <c r="C5" s="4">
        <v>3396097108</v>
      </c>
      <c r="D5" s="4">
        <v>4463323168</v>
      </c>
      <c r="E5" s="4">
        <v>7901369522</v>
      </c>
      <c r="F5" s="4">
        <v>5759239628</v>
      </c>
      <c r="G5" s="4">
        <v>11305489436</v>
      </c>
      <c r="H5" s="4">
        <v>11253361366</v>
      </c>
      <c r="I5" s="4"/>
    </row>
    <row r="6" spans="1:12" x14ac:dyDescent="0.25">
      <c r="A6" s="5" t="s">
        <v>9</v>
      </c>
      <c r="B6" s="6">
        <v>884552090</v>
      </c>
      <c r="C6" s="6">
        <v>1038613966</v>
      </c>
      <c r="D6" s="6">
        <v>1582645188</v>
      </c>
      <c r="E6" s="6">
        <v>2445262861</v>
      </c>
      <c r="F6" s="6">
        <v>1727288419</v>
      </c>
      <c r="G6" s="4">
        <v>4177008374</v>
      </c>
      <c r="H6" s="4">
        <v>4132336855</v>
      </c>
      <c r="I6" s="4"/>
      <c r="J6" s="8"/>
      <c r="K6" s="8"/>
      <c r="L6" s="8"/>
    </row>
    <row r="7" spans="1:12" x14ac:dyDescent="0.25">
      <c r="A7" s="3" t="s">
        <v>13</v>
      </c>
      <c r="B7" s="10">
        <f t="shared" ref="B7:H7" si="0">B5-B6</f>
        <v>2388935967</v>
      </c>
      <c r="C7" s="10">
        <f t="shared" si="0"/>
        <v>2357483142</v>
      </c>
      <c r="D7" s="10">
        <f t="shared" si="0"/>
        <v>2880677980</v>
      </c>
      <c r="E7" s="10">
        <f t="shared" si="0"/>
        <v>5456106661</v>
      </c>
      <c r="F7" s="10">
        <f t="shared" si="0"/>
        <v>4031951209</v>
      </c>
      <c r="G7" s="10">
        <f t="shared" si="0"/>
        <v>7128481062</v>
      </c>
      <c r="H7" s="10">
        <f t="shared" si="0"/>
        <v>7121024511</v>
      </c>
      <c r="I7" s="4"/>
    </row>
    <row r="8" spans="1:12" x14ac:dyDescent="0.25">
      <c r="A8" s="3" t="s">
        <v>19</v>
      </c>
      <c r="B8" s="10"/>
      <c r="C8" s="10"/>
      <c r="D8" s="10"/>
      <c r="E8" s="10"/>
      <c r="F8" s="10"/>
      <c r="G8" s="4"/>
      <c r="H8" s="4"/>
      <c r="I8" s="4"/>
    </row>
    <row r="9" spans="1:12" x14ac:dyDescent="0.25">
      <c r="A9" s="5" t="s">
        <v>21</v>
      </c>
      <c r="B9" s="4">
        <v>57396889</v>
      </c>
      <c r="C9" s="4">
        <v>242519472</v>
      </c>
      <c r="D9" s="4">
        <v>59647472</v>
      </c>
      <c r="E9" s="4">
        <v>140831041</v>
      </c>
      <c r="F9" s="4">
        <v>60794057</v>
      </c>
      <c r="G9" s="4">
        <v>154595998</v>
      </c>
      <c r="H9" s="4">
        <v>99346659</v>
      </c>
      <c r="I9" s="4"/>
      <c r="J9" s="8"/>
      <c r="K9" s="8"/>
      <c r="L9" s="8"/>
    </row>
    <row r="10" spans="1:12" x14ac:dyDescent="0.25">
      <c r="A10" s="5" t="s">
        <v>24</v>
      </c>
      <c r="B10" s="4">
        <v>225333</v>
      </c>
      <c r="C10" s="4">
        <v>32252489</v>
      </c>
      <c r="D10" s="4">
        <v>130916345</v>
      </c>
      <c r="E10" s="4">
        <v>410719403</v>
      </c>
      <c r="F10" s="4">
        <v>16885459</v>
      </c>
      <c r="G10" s="4">
        <v>783317329</v>
      </c>
      <c r="H10" s="4">
        <v>810969524</v>
      </c>
      <c r="I10" s="4"/>
    </row>
    <row r="11" spans="1:12" x14ac:dyDescent="0.25">
      <c r="A11" s="3" t="s">
        <v>25</v>
      </c>
      <c r="B11" s="13">
        <f t="shared" ref="B11:H11" si="1">B7-B9+B10</f>
        <v>2331764411</v>
      </c>
      <c r="C11" s="13">
        <f t="shared" si="1"/>
        <v>2147216159</v>
      </c>
      <c r="D11" s="13">
        <f t="shared" si="1"/>
        <v>2951946853</v>
      </c>
      <c r="E11" s="13">
        <f t="shared" si="1"/>
        <v>5725995023</v>
      </c>
      <c r="F11" s="13">
        <f t="shared" si="1"/>
        <v>3988042611</v>
      </c>
      <c r="G11" s="13">
        <f t="shared" si="1"/>
        <v>7757202393</v>
      </c>
      <c r="H11" s="13">
        <f t="shared" si="1"/>
        <v>7832647376</v>
      </c>
      <c r="I11" s="4"/>
    </row>
    <row r="12" spans="1:12" x14ac:dyDescent="0.25">
      <c r="A12" s="15" t="s">
        <v>27</v>
      </c>
      <c r="B12" s="10"/>
      <c r="C12" s="10"/>
      <c r="D12" s="10"/>
      <c r="E12" s="10"/>
      <c r="F12" s="10"/>
      <c r="G12" s="4"/>
      <c r="H12" s="4"/>
      <c r="I12" s="4"/>
    </row>
    <row r="13" spans="1:12" x14ac:dyDescent="0.25">
      <c r="A13" s="5" t="s">
        <v>29</v>
      </c>
      <c r="B13" s="12">
        <v>0</v>
      </c>
      <c r="C13" s="12">
        <v>0</v>
      </c>
      <c r="D13" s="12">
        <v>0</v>
      </c>
      <c r="E13" s="4">
        <v>0</v>
      </c>
      <c r="F13" s="4">
        <v>189564572</v>
      </c>
      <c r="G13" s="4">
        <v>731845409</v>
      </c>
      <c r="H13" s="4">
        <v>627870566</v>
      </c>
      <c r="I13" s="4"/>
    </row>
    <row r="14" spans="1:12" x14ac:dyDescent="0.25">
      <c r="A14" s="5" t="s">
        <v>31</v>
      </c>
      <c r="B14" s="12">
        <v>0</v>
      </c>
      <c r="C14" s="12">
        <v>0</v>
      </c>
      <c r="D14" s="12">
        <v>0</v>
      </c>
      <c r="E14" s="4">
        <v>0</v>
      </c>
      <c r="F14" s="4"/>
      <c r="G14" s="4">
        <v>-279221472</v>
      </c>
      <c r="H14" s="4">
        <v>-84026708</v>
      </c>
      <c r="I14" s="4"/>
    </row>
    <row r="15" spans="1:12" x14ac:dyDescent="0.25">
      <c r="A15" s="5" t="s">
        <v>32</v>
      </c>
      <c r="B15" s="4">
        <v>311201631</v>
      </c>
      <c r="C15" s="4">
        <v>360693817</v>
      </c>
      <c r="D15" s="4">
        <v>441498097</v>
      </c>
      <c r="E15" s="4">
        <v>165669372</v>
      </c>
      <c r="F15" s="4">
        <v>0</v>
      </c>
      <c r="G15" s="4">
        <v>461797078</v>
      </c>
      <c r="H15" s="4">
        <v>495422540</v>
      </c>
      <c r="I15" s="4"/>
      <c r="J15" s="8"/>
      <c r="K15" s="8"/>
      <c r="L15" s="8"/>
    </row>
    <row r="16" spans="1:12" x14ac:dyDescent="0.25">
      <c r="B16" s="4"/>
      <c r="C16" s="4"/>
      <c r="D16" s="4"/>
      <c r="E16" s="4"/>
      <c r="F16" s="4"/>
      <c r="G16" s="4"/>
      <c r="H16" s="4"/>
      <c r="I16" s="4"/>
    </row>
    <row r="17" spans="1:26" x14ac:dyDescent="0.25">
      <c r="A17" s="3" t="s">
        <v>39</v>
      </c>
      <c r="B17" s="13">
        <f t="shared" ref="B17:H17" si="2">B11+B13+B14-B15</f>
        <v>2020562780</v>
      </c>
      <c r="C17" s="13">
        <f t="shared" si="2"/>
        <v>1786522342</v>
      </c>
      <c r="D17" s="13">
        <f t="shared" si="2"/>
        <v>2510448756</v>
      </c>
      <c r="E17" s="13">
        <f t="shared" si="2"/>
        <v>5560325651</v>
      </c>
      <c r="F17" s="13">
        <f t="shared" si="2"/>
        <v>4177607183</v>
      </c>
      <c r="G17" s="13">
        <f t="shared" si="2"/>
        <v>7748029252</v>
      </c>
      <c r="H17" s="13">
        <f t="shared" si="2"/>
        <v>7881068694</v>
      </c>
      <c r="I17" s="4"/>
    </row>
    <row r="18" spans="1:26" x14ac:dyDescent="0.25">
      <c r="B18" s="10"/>
      <c r="C18" s="10"/>
      <c r="D18" s="10"/>
      <c r="E18" s="10"/>
      <c r="F18" s="10"/>
      <c r="G18" s="4"/>
      <c r="H18" s="4"/>
      <c r="I18" s="4"/>
    </row>
    <row r="19" spans="1:26" x14ac:dyDescent="0.25">
      <c r="A19" s="7" t="s">
        <v>49</v>
      </c>
      <c r="B19" s="10">
        <v>-84500</v>
      </c>
      <c r="C19" s="10">
        <v>-12094683</v>
      </c>
      <c r="D19" s="10">
        <v>-45820721</v>
      </c>
      <c r="E19" s="10">
        <v>45820721</v>
      </c>
      <c r="F19" s="10">
        <v>-2642794</v>
      </c>
      <c r="G19" s="4">
        <v>-103171759</v>
      </c>
      <c r="H19" s="4">
        <v>-26040669</v>
      </c>
      <c r="I19" s="4"/>
    </row>
    <row r="20" spans="1:26" x14ac:dyDescent="0.25">
      <c r="B20" s="4"/>
      <c r="C20" s="4"/>
      <c r="D20" s="4"/>
      <c r="E20" s="4"/>
      <c r="F20" s="4"/>
      <c r="G20" s="4"/>
      <c r="H20" s="4"/>
      <c r="I20" s="4"/>
    </row>
    <row r="21" spans="1:26" ht="15.75" customHeight="1" x14ac:dyDescent="0.25">
      <c r="A21" s="3" t="s">
        <v>51</v>
      </c>
      <c r="B21" s="13">
        <f t="shared" ref="B21:D21" si="3">B17+B19</f>
        <v>2020478280</v>
      </c>
      <c r="C21" s="13">
        <f t="shared" si="3"/>
        <v>1774427659</v>
      </c>
      <c r="D21" s="13">
        <f t="shared" si="3"/>
        <v>2464628035</v>
      </c>
      <c r="E21" s="13">
        <f>E17+E19+1</f>
        <v>5606146373</v>
      </c>
      <c r="F21" s="13">
        <f t="shared" ref="F21:H21" si="4">F17+F19</f>
        <v>4174964389</v>
      </c>
      <c r="G21" s="13">
        <f t="shared" si="4"/>
        <v>7644857493</v>
      </c>
      <c r="H21" s="13">
        <f t="shared" si="4"/>
        <v>7855028025</v>
      </c>
      <c r="I21" s="4"/>
    </row>
    <row r="22" spans="1:26" ht="15.75" customHeight="1" x14ac:dyDescent="0.25">
      <c r="A22" s="11"/>
      <c r="B22" s="10"/>
      <c r="C22" s="10"/>
      <c r="D22" s="10"/>
      <c r="E22" s="10"/>
      <c r="F22" s="10"/>
      <c r="G22" s="4"/>
      <c r="H22" s="4"/>
      <c r="I22" s="4"/>
    </row>
    <row r="23" spans="1:26" ht="15.75" customHeight="1" x14ac:dyDescent="0.25">
      <c r="A23" s="11"/>
      <c r="B23" s="4"/>
      <c r="C23" s="4"/>
      <c r="D23" s="4"/>
      <c r="E23" s="4"/>
      <c r="F23" s="4"/>
      <c r="G23" s="4"/>
      <c r="H23" s="4"/>
      <c r="I23" s="4"/>
    </row>
    <row r="24" spans="1:26" ht="15.75" customHeight="1" x14ac:dyDescent="0.25">
      <c r="A24" s="3" t="s">
        <v>62</v>
      </c>
      <c r="B24" s="21">
        <f>B17/('1'!B43/10)</f>
        <v>10.206590222615663</v>
      </c>
      <c r="C24" s="21">
        <f>C17/('1'!C43/10)</f>
        <v>6.0162451269613229</v>
      </c>
      <c r="D24" s="21">
        <f>D17/('1'!D43/10)</f>
        <v>8.4541204661694156</v>
      </c>
      <c r="E24" s="21">
        <f>E17/('1'!E43/10)</f>
        <v>15.320035480997714</v>
      </c>
      <c r="F24" s="21">
        <f>F17/('1'!F43/10)</f>
        <v>11.510313295718678</v>
      </c>
      <c r="G24" s="21">
        <f>G17/('1'!G43/10)</f>
        <v>19.406986820008068</v>
      </c>
      <c r="H24" s="21">
        <f>H17/('1'!H43/10)</f>
        <v>16.450182730902739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15" t="s">
        <v>83</v>
      </c>
      <c r="B25" s="5">
        <v>197966484</v>
      </c>
      <c r="C25" s="5">
        <v>296949726</v>
      </c>
      <c r="D25" s="5">
        <v>296949726</v>
      </c>
      <c r="E25" s="5">
        <v>362944698</v>
      </c>
      <c r="F25" s="5">
        <v>399239167</v>
      </c>
      <c r="G25" s="5">
        <v>399239168</v>
      </c>
      <c r="H25" s="5">
        <v>399239169</v>
      </c>
    </row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5">
      <c r="A47" s="17"/>
      <c r="B47" s="17"/>
    </row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5" sqref="J15"/>
    </sheetView>
  </sheetViews>
  <sheetFormatPr defaultColWidth="12.625" defaultRowHeight="15" customHeight="1" x14ac:dyDescent="0.2"/>
  <cols>
    <col min="1" max="1" width="41.875" customWidth="1"/>
    <col min="2" max="6" width="13.125" customWidth="1"/>
    <col min="7" max="8" width="14" customWidth="1"/>
    <col min="9" max="26" width="7.625" customWidth="1"/>
  </cols>
  <sheetData>
    <row r="1" spans="1:8" ht="15.75" x14ac:dyDescent="0.25">
      <c r="A1" s="1" t="s">
        <v>1</v>
      </c>
      <c r="B1" s="1"/>
      <c r="C1" s="1"/>
      <c r="D1" s="1"/>
      <c r="E1" s="1"/>
    </row>
    <row r="2" spans="1:8" ht="15.75" x14ac:dyDescent="0.25">
      <c r="A2" s="1" t="s">
        <v>5</v>
      </c>
      <c r="B2" s="1"/>
      <c r="C2" s="1"/>
      <c r="D2" s="1"/>
      <c r="E2" s="1"/>
    </row>
    <row r="3" spans="1:8" ht="15.75" x14ac:dyDescent="0.25">
      <c r="A3" s="1" t="s">
        <v>4</v>
      </c>
      <c r="B3" s="1"/>
      <c r="C3" s="1"/>
      <c r="D3" s="1"/>
      <c r="E3" s="1"/>
    </row>
    <row r="4" spans="1:8" ht="15.75" x14ac:dyDescent="0.25">
      <c r="A4" s="1"/>
      <c r="B4" s="1">
        <v>2012</v>
      </c>
      <c r="C4" s="1">
        <v>2013</v>
      </c>
      <c r="D4" s="1">
        <v>2014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3" t="s">
        <v>8</v>
      </c>
      <c r="B5" s="4"/>
      <c r="C5" s="4"/>
      <c r="D5" s="4"/>
      <c r="E5" s="4"/>
      <c r="F5" s="4"/>
      <c r="G5" s="4"/>
      <c r="H5" s="4"/>
    </row>
    <row r="6" spans="1:8" x14ac:dyDescent="0.25">
      <c r="A6" s="5" t="s">
        <v>10</v>
      </c>
      <c r="B6" s="4">
        <v>2828910236</v>
      </c>
      <c r="C6" s="4">
        <v>3566333325</v>
      </c>
      <c r="D6" s="4">
        <v>4281913375</v>
      </c>
      <c r="E6" s="4">
        <v>7885439856</v>
      </c>
      <c r="F6" s="4">
        <v>5778042661</v>
      </c>
      <c r="G6" s="4">
        <v>10736548177</v>
      </c>
      <c r="H6" s="4">
        <v>10726402772</v>
      </c>
    </row>
    <row r="7" spans="1:8" x14ac:dyDescent="0.25">
      <c r="A7" s="5" t="s">
        <v>12</v>
      </c>
      <c r="B7" s="4">
        <v>225333</v>
      </c>
      <c r="C7" s="4">
        <v>32252489</v>
      </c>
      <c r="D7" s="4">
        <v>130916345</v>
      </c>
      <c r="E7" s="4">
        <v>410719403</v>
      </c>
      <c r="F7" s="4">
        <v>10795672</v>
      </c>
      <c r="G7" s="4">
        <v>117524271</v>
      </c>
      <c r="H7" s="4">
        <v>91077603</v>
      </c>
    </row>
    <row r="8" spans="1:8" ht="15.75" x14ac:dyDescent="0.25">
      <c r="A8" s="9" t="s">
        <v>14</v>
      </c>
      <c r="B8" s="4">
        <v>-620621685</v>
      </c>
      <c r="C8" s="4">
        <v>-784202235</v>
      </c>
      <c r="D8" s="4">
        <v>-1008475385</v>
      </c>
      <c r="E8" s="4">
        <v>-1846991552</v>
      </c>
      <c r="F8" s="4">
        <v>-1045282274</v>
      </c>
      <c r="G8" s="4">
        <v>-3018268999</v>
      </c>
      <c r="H8" s="4">
        <v>-2579777152</v>
      </c>
    </row>
    <row r="9" spans="1:8" ht="15.75" x14ac:dyDescent="0.25">
      <c r="A9" s="9" t="s">
        <v>15</v>
      </c>
      <c r="B9" s="4">
        <v>-193432716</v>
      </c>
      <c r="C9" s="4">
        <v>-406705359</v>
      </c>
      <c r="D9" s="4">
        <v>-278698772</v>
      </c>
      <c r="E9" s="4">
        <v>-487960919</v>
      </c>
      <c r="F9" s="4">
        <v>-317021767</v>
      </c>
      <c r="G9" s="4">
        <v>0</v>
      </c>
      <c r="H9" s="4"/>
    </row>
    <row r="10" spans="1:8" x14ac:dyDescent="0.25">
      <c r="A10" s="5" t="s">
        <v>16</v>
      </c>
      <c r="B10" s="4">
        <v>-329023446</v>
      </c>
      <c r="C10" s="4">
        <v>-360693817</v>
      </c>
      <c r="D10" s="4">
        <v>-441498097</v>
      </c>
      <c r="E10" s="4">
        <v>-165669372</v>
      </c>
      <c r="F10" s="4">
        <v>-670161</v>
      </c>
      <c r="G10" s="4">
        <v>-5272404358</v>
      </c>
      <c r="H10" s="4">
        <v>-495422541</v>
      </c>
    </row>
    <row r="11" spans="1:8" x14ac:dyDescent="0.25">
      <c r="A11" s="5" t="s">
        <v>17</v>
      </c>
      <c r="B11" s="6">
        <v>-924038</v>
      </c>
      <c r="C11" s="6">
        <v>-84500</v>
      </c>
      <c r="D11" s="6">
        <v>-13420815</v>
      </c>
      <c r="E11" s="6">
        <v>0</v>
      </c>
      <c r="F11" s="6">
        <v>0</v>
      </c>
      <c r="G11" s="4">
        <v>-15419121</v>
      </c>
      <c r="H11" s="4">
        <v>-10121389</v>
      </c>
    </row>
    <row r="12" spans="1:8" x14ac:dyDescent="0.25">
      <c r="A12" s="11"/>
      <c r="B12" s="10">
        <f>SUM(B6:B11)+1</f>
        <v>1685133685</v>
      </c>
      <c r="C12" s="10">
        <f>SUM(C6:C11)</f>
        <v>2046899903</v>
      </c>
      <c r="D12" s="10">
        <f>SUM(D6:D11)-1</f>
        <v>2670736650</v>
      </c>
      <c r="E12" s="10">
        <f t="shared" ref="E12:H12" si="0">SUM(E6:E11)</f>
        <v>5795537416</v>
      </c>
      <c r="F12" s="10">
        <f t="shared" si="0"/>
        <v>4425864131</v>
      </c>
      <c r="G12" s="14">
        <f t="shared" si="0"/>
        <v>2547979970</v>
      </c>
      <c r="H12" s="14">
        <f t="shared" si="0"/>
        <v>7732159293</v>
      </c>
    </row>
    <row r="13" spans="1:8" x14ac:dyDescent="0.25">
      <c r="B13" s="4"/>
      <c r="C13" s="4"/>
      <c r="D13" s="4"/>
      <c r="E13" s="4"/>
      <c r="F13" s="4"/>
      <c r="G13" s="4"/>
      <c r="H13" s="4"/>
    </row>
    <row r="14" spans="1:8" x14ac:dyDescent="0.25">
      <c r="A14" s="3" t="s">
        <v>28</v>
      </c>
      <c r="B14" s="4"/>
      <c r="C14" s="4"/>
      <c r="D14" s="4"/>
      <c r="E14" s="4"/>
      <c r="F14" s="4"/>
      <c r="G14" s="4"/>
      <c r="H14" s="4"/>
    </row>
    <row r="15" spans="1:8" ht="30" x14ac:dyDescent="0.25">
      <c r="A15" s="16" t="s">
        <v>30</v>
      </c>
      <c r="B15" s="4">
        <v>-386263610</v>
      </c>
      <c r="C15" s="4">
        <v>-5734011651</v>
      </c>
      <c r="D15" s="4">
        <v>-140151753</v>
      </c>
      <c r="E15" s="4">
        <v>-183256205</v>
      </c>
      <c r="F15" s="4">
        <v>-165350795</v>
      </c>
      <c r="G15" s="4">
        <v>-270329000</v>
      </c>
      <c r="H15" s="4">
        <v>-85563935</v>
      </c>
    </row>
    <row r="16" spans="1:8" x14ac:dyDescent="0.25">
      <c r="A16" s="16" t="s">
        <v>33</v>
      </c>
      <c r="B16" s="4"/>
      <c r="C16" s="4"/>
      <c r="D16" s="4"/>
      <c r="E16" s="4"/>
      <c r="F16" s="4"/>
      <c r="G16" s="4">
        <v>-55963559890</v>
      </c>
      <c r="H16" s="4">
        <v>-297000</v>
      </c>
    </row>
    <row r="17" spans="1:8" x14ac:dyDescent="0.25">
      <c r="A17" s="16" t="s">
        <v>35</v>
      </c>
      <c r="B17" s="4"/>
      <c r="C17" s="4"/>
      <c r="D17" s="4"/>
      <c r="E17" s="4"/>
      <c r="F17" s="4"/>
      <c r="G17" s="4"/>
      <c r="H17" s="4">
        <v>60842895809</v>
      </c>
    </row>
    <row r="18" spans="1:8" x14ac:dyDescent="0.25">
      <c r="A18" s="16" t="s">
        <v>37</v>
      </c>
      <c r="B18" s="4">
        <v>-1403111944</v>
      </c>
      <c r="C18" s="4">
        <v>1692572199</v>
      </c>
      <c r="D18" s="4">
        <v>-433501265</v>
      </c>
      <c r="E18" s="12" t="s">
        <v>23</v>
      </c>
      <c r="F18" s="12" t="s">
        <v>23</v>
      </c>
      <c r="G18" s="4"/>
      <c r="H18" s="4"/>
    </row>
    <row r="19" spans="1:8" x14ac:dyDescent="0.25">
      <c r="A19" s="16" t="s">
        <v>38</v>
      </c>
      <c r="B19" s="4"/>
      <c r="C19" s="4"/>
      <c r="D19" s="4"/>
      <c r="E19" s="12"/>
      <c r="F19" s="12"/>
      <c r="G19" s="4">
        <v>1487000000</v>
      </c>
      <c r="H19" s="4">
        <v>-1229090959</v>
      </c>
    </row>
    <row r="20" spans="1:8" x14ac:dyDescent="0.25">
      <c r="A20" s="16" t="s">
        <v>41</v>
      </c>
      <c r="B20" s="4"/>
      <c r="C20" s="4"/>
      <c r="D20" s="4"/>
      <c r="E20" s="12"/>
      <c r="F20" s="12"/>
      <c r="G20" s="4">
        <v>701082008</v>
      </c>
      <c r="H20" s="4"/>
    </row>
    <row r="21" spans="1:8" ht="15.75" customHeight="1" x14ac:dyDescent="0.25">
      <c r="A21" s="16" t="s">
        <v>43</v>
      </c>
      <c r="B21" s="4"/>
      <c r="C21" s="4"/>
      <c r="D21" s="4"/>
      <c r="E21" s="12"/>
      <c r="F21" s="12"/>
      <c r="G21" s="4">
        <v>6381182616</v>
      </c>
      <c r="H21" s="4"/>
    </row>
    <row r="22" spans="1:8" ht="15.75" customHeight="1" x14ac:dyDescent="0.25">
      <c r="A22" s="5" t="s">
        <v>44</v>
      </c>
      <c r="B22" s="12" t="s">
        <v>23</v>
      </c>
      <c r="C22" s="12" t="s">
        <v>23</v>
      </c>
      <c r="D22" s="4">
        <v>17772179</v>
      </c>
      <c r="E22" s="12" t="s">
        <v>23</v>
      </c>
      <c r="F22" s="12" t="s">
        <v>23</v>
      </c>
      <c r="G22" s="4"/>
      <c r="H22" s="4"/>
    </row>
    <row r="23" spans="1:8" ht="15.75" customHeight="1" x14ac:dyDescent="0.25">
      <c r="A23" s="5" t="s">
        <v>46</v>
      </c>
      <c r="B23" s="12" t="s">
        <v>23</v>
      </c>
      <c r="C23" s="12" t="s">
        <v>23</v>
      </c>
      <c r="D23" s="12" t="s">
        <v>23</v>
      </c>
      <c r="E23" s="12" t="s">
        <v>23</v>
      </c>
      <c r="F23" s="4">
        <v>-250000000</v>
      </c>
      <c r="G23" s="4">
        <v>159100499</v>
      </c>
      <c r="H23" s="4">
        <v>-37699999</v>
      </c>
    </row>
    <row r="24" spans="1:8" ht="15.75" customHeight="1" x14ac:dyDescent="0.25">
      <c r="A24" s="11"/>
      <c r="B24" s="13">
        <f t="shared" ref="B24:H24" si="1">SUM(B15:B23)</f>
        <v>-1789375554</v>
      </c>
      <c r="C24" s="13">
        <f t="shared" si="1"/>
        <v>-4041439452</v>
      </c>
      <c r="D24" s="13">
        <f t="shared" si="1"/>
        <v>-555880839</v>
      </c>
      <c r="E24" s="13">
        <f t="shared" si="1"/>
        <v>-183256205</v>
      </c>
      <c r="F24" s="13">
        <f t="shared" si="1"/>
        <v>-415350795</v>
      </c>
      <c r="G24" s="13">
        <f t="shared" si="1"/>
        <v>-47505523767</v>
      </c>
      <c r="H24" s="13">
        <f t="shared" si="1"/>
        <v>59490243916</v>
      </c>
    </row>
    <row r="25" spans="1:8" ht="15.75" customHeight="1" x14ac:dyDescent="0.25">
      <c r="B25" s="4"/>
      <c r="C25" s="4"/>
      <c r="D25" s="4"/>
      <c r="E25" s="4"/>
      <c r="F25" s="4"/>
      <c r="G25" s="4"/>
      <c r="H25" s="4"/>
    </row>
    <row r="26" spans="1:8" ht="15.75" customHeight="1" x14ac:dyDescent="0.25">
      <c r="A26" s="3" t="s">
        <v>52</v>
      </c>
      <c r="B26" s="4"/>
      <c r="C26" s="4"/>
      <c r="D26" s="4"/>
      <c r="E26" s="4"/>
      <c r="F26" s="4"/>
      <c r="G26" s="4"/>
      <c r="H26" s="4"/>
    </row>
    <row r="27" spans="1:8" ht="15.75" customHeight="1" x14ac:dyDescent="0.25">
      <c r="A27" s="5" t="s">
        <v>53</v>
      </c>
      <c r="B27" s="4">
        <v>-211331135</v>
      </c>
      <c r="C27" s="4">
        <v>387953072</v>
      </c>
      <c r="D27" s="4">
        <v>-1115654037</v>
      </c>
      <c r="E27" s="4">
        <v>-1425098154</v>
      </c>
      <c r="F27" s="12" t="s">
        <v>23</v>
      </c>
      <c r="G27" s="12">
        <v>-1039058911</v>
      </c>
      <c r="H27" s="12">
        <v>-1058364134</v>
      </c>
    </row>
    <row r="28" spans="1:8" ht="15.75" customHeight="1" x14ac:dyDescent="0.25">
      <c r="A28" s="5" t="s">
        <v>54</v>
      </c>
      <c r="B28" s="4">
        <v>285038617</v>
      </c>
      <c r="C28" s="4">
        <v>-324585139</v>
      </c>
      <c r="D28" s="12" t="s">
        <v>23</v>
      </c>
      <c r="E28" s="12" t="s">
        <v>23</v>
      </c>
      <c r="F28" s="12" t="s">
        <v>23</v>
      </c>
      <c r="G28" s="12" t="s">
        <v>23</v>
      </c>
      <c r="H28" s="12"/>
    </row>
    <row r="29" spans="1:8" ht="15.75" customHeight="1" x14ac:dyDescent="0.25">
      <c r="A29" s="5" t="s">
        <v>55</v>
      </c>
      <c r="B29" s="4">
        <v>-674762</v>
      </c>
      <c r="C29" s="12" t="s">
        <v>23</v>
      </c>
      <c r="D29" s="12" t="s">
        <v>23</v>
      </c>
      <c r="E29" s="18">
        <v>19804183</v>
      </c>
      <c r="F29" s="18">
        <v>-1579553220</v>
      </c>
      <c r="G29" s="12" t="s">
        <v>23</v>
      </c>
      <c r="H29" s="12"/>
    </row>
    <row r="30" spans="1:8" ht="15.75" customHeight="1" x14ac:dyDescent="0.25">
      <c r="A30" s="17" t="s">
        <v>56</v>
      </c>
      <c r="B30" s="12" t="s">
        <v>23</v>
      </c>
      <c r="C30" s="4">
        <v>2000000000</v>
      </c>
      <c r="D30" s="4">
        <v>-808000000</v>
      </c>
      <c r="E30" s="4">
        <v>-1192000000</v>
      </c>
      <c r="F30" s="12" t="s">
        <v>23</v>
      </c>
      <c r="G30" s="12" t="s">
        <v>23</v>
      </c>
      <c r="H30" s="12"/>
    </row>
    <row r="31" spans="1:8" ht="15.75" customHeight="1" x14ac:dyDescent="0.25">
      <c r="A31" s="17" t="s">
        <v>38</v>
      </c>
      <c r="B31" s="12"/>
      <c r="C31" s="4"/>
      <c r="D31" s="4"/>
      <c r="E31" s="4"/>
      <c r="F31" s="12"/>
      <c r="G31" s="12">
        <v>53178466686</v>
      </c>
      <c r="H31" s="12">
        <v>-64804578425</v>
      </c>
    </row>
    <row r="32" spans="1:8" ht="15.75" customHeight="1" x14ac:dyDescent="0.25">
      <c r="A32" s="17" t="s">
        <v>58</v>
      </c>
      <c r="B32" s="12" t="s">
        <v>23</v>
      </c>
      <c r="C32" s="12" t="s">
        <v>23</v>
      </c>
      <c r="D32" s="12" t="s">
        <v>23</v>
      </c>
      <c r="E32" s="12" t="s">
        <v>23</v>
      </c>
      <c r="F32" s="4">
        <v>19124666</v>
      </c>
      <c r="G32" s="12" t="s">
        <v>23</v>
      </c>
      <c r="H32" s="12"/>
    </row>
    <row r="33" spans="1:26" ht="15.75" customHeight="1" x14ac:dyDescent="0.25">
      <c r="A33" s="5" t="s">
        <v>59</v>
      </c>
      <c r="B33" s="12" t="s">
        <v>23</v>
      </c>
      <c r="C33" s="4">
        <v>700000</v>
      </c>
      <c r="D33" s="4">
        <v>56904</v>
      </c>
      <c r="E33" s="12" t="s">
        <v>23</v>
      </c>
      <c r="F33" s="12" t="s">
        <v>23</v>
      </c>
      <c r="G33" s="12" t="s">
        <v>23</v>
      </c>
      <c r="H33" s="12"/>
    </row>
    <row r="34" spans="1:26" ht="15.75" customHeight="1" x14ac:dyDescent="0.25">
      <c r="A34" s="5" t="s">
        <v>61</v>
      </c>
      <c r="B34" s="12" t="s">
        <v>23</v>
      </c>
      <c r="C34" s="12" t="s">
        <v>23</v>
      </c>
      <c r="D34" s="12" t="s">
        <v>23</v>
      </c>
      <c r="E34" s="4">
        <v>330000000</v>
      </c>
      <c r="F34" s="12" t="s">
        <v>23</v>
      </c>
      <c r="G34" s="12" t="s">
        <v>23</v>
      </c>
      <c r="H34" s="12"/>
    </row>
    <row r="35" spans="1:26" ht="15.75" customHeight="1" x14ac:dyDescent="0.25">
      <c r="A35" s="5" t="s">
        <v>63</v>
      </c>
      <c r="B35" s="12" t="s">
        <v>23</v>
      </c>
      <c r="C35" s="12" t="s">
        <v>23</v>
      </c>
      <c r="D35" s="12" t="s">
        <v>23</v>
      </c>
      <c r="E35" s="4">
        <v>2046000000</v>
      </c>
      <c r="F35" s="12" t="s">
        <v>23</v>
      </c>
      <c r="G35" s="12" t="s">
        <v>23</v>
      </c>
      <c r="H35" s="12"/>
    </row>
    <row r="36" spans="1:26" ht="15.75" customHeight="1" x14ac:dyDescent="0.25">
      <c r="A36" s="5" t="s">
        <v>65</v>
      </c>
      <c r="B36" s="12" t="s">
        <v>23</v>
      </c>
      <c r="C36" s="12" t="s">
        <v>23</v>
      </c>
      <c r="D36" s="12" t="s">
        <v>23</v>
      </c>
      <c r="E36" s="4">
        <v>-5048230803</v>
      </c>
      <c r="F36" s="4">
        <v>-1642068864</v>
      </c>
      <c r="G36" s="4">
        <v>-6990524562</v>
      </c>
      <c r="H36" s="4">
        <v>-357911041</v>
      </c>
    </row>
    <row r="37" spans="1:26" ht="15.75" customHeight="1" x14ac:dyDescent="0.25">
      <c r="A37" s="11"/>
      <c r="B37" s="13">
        <f>SUM(B27:B36)</f>
        <v>73032720</v>
      </c>
      <c r="C37" s="13">
        <f>SUM(C27:C33)</f>
        <v>2064067933</v>
      </c>
      <c r="D37" s="13">
        <f t="shared" ref="D37:H37" si="2">SUM(D27:D36)</f>
        <v>-1923597133</v>
      </c>
      <c r="E37" s="13">
        <f t="shared" si="2"/>
        <v>-5269524774</v>
      </c>
      <c r="F37" s="13">
        <f t="shared" si="2"/>
        <v>-3202497418</v>
      </c>
      <c r="G37" s="13">
        <f t="shared" si="2"/>
        <v>45148883213</v>
      </c>
      <c r="H37" s="13">
        <f t="shared" si="2"/>
        <v>-66220853600</v>
      </c>
    </row>
    <row r="38" spans="1:26" ht="15.75" customHeight="1" x14ac:dyDescent="0.25">
      <c r="B38" s="4"/>
      <c r="C38" s="4"/>
      <c r="D38" s="4"/>
      <c r="E38" s="4"/>
      <c r="F38" s="4"/>
      <c r="G38" s="4"/>
      <c r="H38" s="4"/>
    </row>
    <row r="39" spans="1:26" ht="15.75" customHeight="1" x14ac:dyDescent="0.25">
      <c r="A39" s="11" t="s">
        <v>69</v>
      </c>
      <c r="B39" s="10">
        <f t="shared" ref="B39:C39" si="3">B12+B24+B37</f>
        <v>-31209149</v>
      </c>
      <c r="C39" s="10">
        <f t="shared" si="3"/>
        <v>69528384</v>
      </c>
      <c r="D39" s="10">
        <f>D12+D24+D37-1</f>
        <v>191258677</v>
      </c>
      <c r="E39" s="10">
        <f>E12+E24+E37+1</f>
        <v>342756438</v>
      </c>
      <c r="F39" s="10">
        <f t="shared" ref="F39:H39" si="4">F12+F24+F37</f>
        <v>808015918</v>
      </c>
      <c r="G39" s="10">
        <f t="shared" si="4"/>
        <v>191339416</v>
      </c>
      <c r="H39" s="10">
        <f t="shared" si="4"/>
        <v>1001549609</v>
      </c>
    </row>
    <row r="40" spans="1:26" ht="15.75" customHeight="1" x14ac:dyDescent="0.25">
      <c r="A40" s="22" t="s">
        <v>73</v>
      </c>
      <c r="B40" s="4">
        <v>37294406</v>
      </c>
      <c r="C40" s="4">
        <v>6085258</v>
      </c>
      <c r="D40" s="4">
        <v>75613642</v>
      </c>
      <c r="E40" s="4">
        <v>266872319</v>
      </c>
      <c r="F40" s="4">
        <v>630778697</v>
      </c>
      <c r="G40" s="4">
        <v>2105925890</v>
      </c>
      <c r="H40" s="4">
        <v>2297488160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23" t="s">
        <v>77</v>
      </c>
      <c r="B41" s="4"/>
      <c r="C41" s="4"/>
      <c r="D41" s="4"/>
      <c r="E41" s="4"/>
      <c r="F41" s="4"/>
      <c r="G41" s="4">
        <v>222854</v>
      </c>
      <c r="H41" s="4">
        <v>4350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" t="s">
        <v>80</v>
      </c>
      <c r="B42" s="10">
        <f t="shared" ref="B42:H42" si="5">SUM(B39:B41)</f>
        <v>6085257</v>
      </c>
      <c r="C42" s="10">
        <f t="shared" si="5"/>
        <v>75613642</v>
      </c>
      <c r="D42" s="10">
        <f t="shared" si="5"/>
        <v>266872319</v>
      </c>
      <c r="E42" s="10">
        <f t="shared" si="5"/>
        <v>609628757</v>
      </c>
      <c r="F42" s="10">
        <f t="shared" si="5"/>
        <v>1438794615</v>
      </c>
      <c r="G42" s="10">
        <f t="shared" si="5"/>
        <v>2297488160</v>
      </c>
      <c r="H42" s="10">
        <f t="shared" si="5"/>
        <v>3299042119</v>
      </c>
    </row>
    <row r="43" spans="1:26" ht="15.75" customHeight="1" x14ac:dyDescent="0.25">
      <c r="B43" s="10"/>
      <c r="C43" s="10"/>
      <c r="D43" s="10"/>
      <c r="E43" s="10"/>
      <c r="F43" s="10"/>
      <c r="G43" s="4"/>
      <c r="H43" s="4"/>
    </row>
    <row r="44" spans="1:26" ht="15.75" customHeight="1" x14ac:dyDescent="0.25">
      <c r="A44" s="3" t="s">
        <v>82</v>
      </c>
      <c r="B44" s="25">
        <f>B12/('1'!B43/10)</f>
        <v>8.5122170730677826</v>
      </c>
      <c r="C44" s="25">
        <f>C12/('1'!C43/10)</f>
        <v>6.8930856767316904</v>
      </c>
      <c r="D44" s="25">
        <f>D12/('1'!D43/10)</f>
        <v>8.9939017152014475</v>
      </c>
      <c r="E44" s="25">
        <f>E12/('1'!E43/10)</f>
        <v>15.968100506595636</v>
      </c>
      <c r="F44" s="25">
        <f>F12/('1'!F43/10)</f>
        <v>12.194320940321328</v>
      </c>
      <c r="G44" s="25">
        <f>G12/('1'!G43/10)</f>
        <v>6.3820891851525179</v>
      </c>
      <c r="H44" s="25">
        <f>H12/('1'!H43/10)</f>
        <v>16.139363608279915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3" t="s">
        <v>90</v>
      </c>
      <c r="B45" s="5">
        <v>197966484</v>
      </c>
      <c r="C45" s="5">
        <v>296949726</v>
      </c>
      <c r="D45" s="5">
        <v>296949726</v>
      </c>
      <c r="E45" s="5">
        <v>362944698</v>
      </c>
      <c r="F45" s="5">
        <v>399239167</v>
      </c>
      <c r="G45" s="5">
        <v>399239168</v>
      </c>
      <c r="H45" s="5">
        <v>399239169</v>
      </c>
    </row>
    <row r="46" spans="1:26" ht="15.75" customHeight="1" x14ac:dyDescent="0.25">
      <c r="A46" s="1"/>
      <c r="B46" s="26"/>
      <c r="C46" s="26"/>
      <c r="D46" s="26"/>
      <c r="E46" s="26"/>
      <c r="F46" s="26"/>
    </row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6" ht="15.75" x14ac:dyDescent="0.25">
      <c r="A1" s="1" t="s">
        <v>1</v>
      </c>
    </row>
    <row r="2" spans="1:6" x14ac:dyDescent="0.25">
      <c r="A2" s="11" t="s">
        <v>92</v>
      </c>
    </row>
    <row r="3" spans="1:6" ht="15.75" x14ac:dyDescent="0.25">
      <c r="A3" s="1" t="s">
        <v>4</v>
      </c>
    </row>
    <row r="6" spans="1:6" x14ac:dyDescent="0.25">
      <c r="B6" s="5">
        <v>2013</v>
      </c>
      <c r="C6" s="5">
        <v>2014</v>
      </c>
      <c r="D6" s="5">
        <v>2016</v>
      </c>
      <c r="E6" s="5">
        <v>2017</v>
      </c>
      <c r="F6" s="5">
        <v>2018</v>
      </c>
    </row>
    <row r="7" spans="1:6" x14ac:dyDescent="0.25">
      <c r="A7" s="17" t="s">
        <v>93</v>
      </c>
      <c r="B7" s="27">
        <f>'2'!C21/'1'!C21</f>
        <v>0.15194611293934376</v>
      </c>
      <c r="C7" s="27">
        <f>'2'!D21/'1'!D21</f>
        <v>0.20097973518580151</v>
      </c>
      <c r="D7" s="27">
        <f>'2'!E21/'1'!E21</f>
        <v>0.43146639749186111</v>
      </c>
      <c r="E7" s="27">
        <f>'2'!F21/'1'!F21</f>
        <v>0.27661035388914568</v>
      </c>
      <c r="F7" s="27">
        <f>'2'!G21/'1'!G21</f>
        <v>0.17583301224206532</v>
      </c>
    </row>
    <row r="8" spans="1:6" x14ac:dyDescent="0.25">
      <c r="A8" s="17" t="s">
        <v>94</v>
      </c>
      <c r="B8" s="27">
        <f>'2'!C21/'1'!C42</f>
        <v>0.25273846385276966</v>
      </c>
      <c r="C8" s="27">
        <f>'2'!D21/'1'!D42</f>
        <v>0.25983679433651147</v>
      </c>
      <c r="D8" s="27">
        <f>'2'!E21/'1'!E42</f>
        <v>0.45140932292886693</v>
      </c>
      <c r="E8" s="27">
        <f>'2'!F21/'1'!F42</f>
        <v>0.27905797102725061</v>
      </c>
      <c r="F8" s="27">
        <f>'2'!G21/'1'!G42</f>
        <v>0.29099657539102125</v>
      </c>
    </row>
    <row r="9" spans="1:6" x14ac:dyDescent="0.25">
      <c r="A9" s="17" t="s">
        <v>95</v>
      </c>
      <c r="B9" s="28">
        <f>('1'!C27+'1'!C30)/'1'!C42</f>
        <v>0.36188897446841412</v>
      </c>
      <c r="C9" s="28">
        <f>('1'!D27+'1'!D30)/'1'!D42</f>
        <v>0.15024292943670914</v>
      </c>
      <c r="D9" s="28">
        <f>('1'!E27+'1'!E30)/'1'!E42</f>
        <v>0</v>
      </c>
      <c r="E9" s="28">
        <f>('1'!F27+'1'!F30)/'1'!F42</f>
        <v>0</v>
      </c>
      <c r="F9" s="28">
        <f>('1'!G27+'1'!G30)/'1'!G42</f>
        <v>0.34659436244844238</v>
      </c>
    </row>
    <row r="10" spans="1:6" x14ac:dyDescent="0.25">
      <c r="A10" s="17" t="s">
        <v>96</v>
      </c>
      <c r="B10" s="28">
        <f>'1'!C11/'1'!C29</f>
        <v>1.2775260647691709</v>
      </c>
      <c r="C10" s="28">
        <f>'1'!D11/'1'!D29</f>
        <v>1.2916837019695631</v>
      </c>
      <c r="D10" s="28">
        <f>'1'!E11/'1'!E29</f>
        <v>7.0785721404038258</v>
      </c>
      <c r="E10" s="28">
        <f>'1'!F11/'1'!F29</f>
        <v>48.994719613736464</v>
      </c>
      <c r="F10" s="28">
        <f>'1'!G11/'1'!G29</f>
        <v>1.5080362628559678</v>
      </c>
    </row>
    <row r="11" spans="1:6" x14ac:dyDescent="0.25">
      <c r="A11" s="17" t="s">
        <v>97</v>
      </c>
      <c r="B11" s="29">
        <f>'2'!C21/'2'!C5</f>
        <v>0.52249025942752869</v>
      </c>
      <c r="C11" s="29">
        <f>'2'!D21/'2'!D5</f>
        <v>0.55219573896648655</v>
      </c>
      <c r="D11" s="29">
        <f>'2'!E21/'2'!E5</f>
        <v>0.70951578171235419</v>
      </c>
      <c r="E11" s="29">
        <f>'2'!F21/'2'!F5</f>
        <v>0.72491590186703725</v>
      </c>
      <c r="F11" s="29">
        <f>'2'!G21/'2'!G5</f>
        <v>0.6762075659154152</v>
      </c>
    </row>
    <row r="12" spans="1:6" x14ac:dyDescent="0.25">
      <c r="A12" s="5" t="s">
        <v>98</v>
      </c>
      <c r="B12" s="29">
        <f>'2'!C11/'2'!C5</f>
        <v>0.63225994154935106</v>
      </c>
      <c r="C12" s="29">
        <f>'2'!D11/'2'!D5</f>
        <v>0.66137869517585424</v>
      </c>
      <c r="D12" s="29">
        <f>'2'!E11/'2'!E5</f>
        <v>0.72468386740513213</v>
      </c>
      <c r="E12" s="29">
        <f>'2'!F11/'2'!F5</f>
        <v>0.69245991981495647</v>
      </c>
      <c r="F12" s="29">
        <f>'2'!G11/'2'!G5</f>
        <v>0.68614476506419864</v>
      </c>
    </row>
    <row r="13" spans="1:6" x14ac:dyDescent="0.25">
      <c r="A13" s="17" t="s">
        <v>99</v>
      </c>
      <c r="B13" s="29">
        <f>'2'!C21/('1'!C42+'1'!C27+'1'!C30)</f>
        <v>0.18557934500602077</v>
      </c>
      <c r="C13" s="29">
        <f>'2'!D21/('1'!D42+'1'!D27+'1'!D30)</f>
        <v>0.22589731932867202</v>
      </c>
      <c r="D13" s="29">
        <f>'2'!E21/('1'!E42+'1'!E27+'1'!E30)</f>
        <v>0.45140932292886693</v>
      </c>
      <c r="E13" s="29">
        <f>'2'!F21/('1'!F42+'1'!F27+'1'!F30)</f>
        <v>0.27905797102725061</v>
      </c>
      <c r="F13" s="29">
        <f>'2'!G21/('1'!G42+'1'!G27+'1'!G30)</f>
        <v>0.21609816846545932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2020-04-11T15:30:12Z</dcterms:modified>
</cp:coreProperties>
</file>