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360" yWindow="75" windowWidth="10515" windowHeight="7500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H29" i="3" l="1"/>
  <c r="H17" i="3"/>
  <c r="H12" i="4" l="1"/>
  <c r="B12" i="4"/>
  <c r="C12" i="4"/>
  <c r="D12" i="4"/>
  <c r="E12" i="4"/>
  <c r="F12" i="4"/>
  <c r="G12" i="4"/>
  <c r="G34" i="1"/>
  <c r="B29" i="3"/>
  <c r="C29" i="3"/>
  <c r="D29" i="3"/>
  <c r="E29" i="3"/>
  <c r="F29" i="3"/>
  <c r="G29" i="3"/>
  <c r="H30" i="3" l="1"/>
  <c r="H51" i="3" s="1"/>
  <c r="B5" i="4"/>
  <c r="B37" i="3"/>
  <c r="C37" i="3"/>
  <c r="D37" i="3"/>
  <c r="E37" i="3"/>
  <c r="F37" i="3"/>
  <c r="G37" i="3"/>
  <c r="H37" i="3"/>
  <c r="H46" i="3"/>
  <c r="C6" i="2"/>
  <c r="C13" i="2" s="1"/>
  <c r="D6" i="2"/>
  <c r="D13" i="2" s="1"/>
  <c r="E6" i="2"/>
  <c r="E13" i="2" s="1"/>
  <c r="F6" i="2"/>
  <c r="F13" i="2" s="1"/>
  <c r="G6" i="2"/>
  <c r="G13" i="2" s="1"/>
  <c r="H6" i="2"/>
  <c r="H13" i="2" s="1"/>
  <c r="B6" i="2"/>
  <c r="B13" i="2" s="1"/>
  <c r="H36" i="2"/>
  <c r="H52" i="3"/>
  <c r="H39" i="2"/>
  <c r="H31" i="2"/>
  <c r="H25" i="2"/>
  <c r="H50" i="1"/>
  <c r="H44" i="1"/>
  <c r="H49" i="1" s="1"/>
  <c r="H34" i="1"/>
  <c r="H21" i="1"/>
  <c r="H17" i="1"/>
  <c r="H10" i="1"/>
  <c r="H9" i="1"/>
  <c r="H47" i="3" l="1"/>
  <c r="H50" i="3" s="1"/>
  <c r="H5" i="4"/>
  <c r="G5" i="4"/>
  <c r="C5" i="4"/>
  <c r="E5" i="4"/>
  <c r="D5" i="4"/>
  <c r="F5" i="4"/>
  <c r="H26" i="2"/>
  <c r="H46" i="1"/>
  <c r="H25" i="1"/>
  <c r="C52" i="3"/>
  <c r="D52" i="3"/>
  <c r="E52" i="3"/>
  <c r="F52" i="3"/>
  <c r="G52" i="3"/>
  <c r="B52" i="3"/>
  <c r="C39" i="2"/>
  <c r="D39" i="2"/>
  <c r="E39" i="2"/>
  <c r="F39" i="2"/>
  <c r="G39" i="2"/>
  <c r="B39" i="2"/>
  <c r="C50" i="1"/>
  <c r="D50" i="1"/>
  <c r="E50" i="1"/>
  <c r="F50" i="1"/>
  <c r="G50" i="1"/>
  <c r="B50" i="1"/>
  <c r="H32" i="2" l="1"/>
  <c r="H37" i="2" s="1"/>
  <c r="H6" i="4"/>
  <c r="B46" i="3"/>
  <c r="B44" i="1"/>
  <c r="C44" i="1"/>
  <c r="H38" i="2" l="1"/>
  <c r="H7" i="4"/>
  <c r="H8" i="4"/>
  <c r="H9" i="4"/>
  <c r="B49" i="1"/>
  <c r="C49" i="1"/>
  <c r="F17" i="3" l="1"/>
  <c r="F30" i="3" s="1"/>
  <c r="G17" i="3"/>
  <c r="E36" i="2"/>
  <c r="F46" i="3"/>
  <c r="G46" i="3"/>
  <c r="C46" i="3"/>
  <c r="D46" i="3"/>
  <c r="E46" i="3"/>
  <c r="B17" i="3"/>
  <c r="B30" i="3" s="1"/>
  <c r="B51" i="3" s="1"/>
  <c r="C17" i="3"/>
  <c r="C30" i="3" s="1"/>
  <c r="C51" i="3" s="1"/>
  <c r="D17" i="3"/>
  <c r="D30" i="3" s="1"/>
  <c r="D51" i="3" s="1"/>
  <c r="E17" i="3"/>
  <c r="G36" i="2"/>
  <c r="F36" i="2"/>
  <c r="D36" i="2"/>
  <c r="C36" i="2"/>
  <c r="B36" i="2"/>
  <c r="G31" i="2"/>
  <c r="F31" i="2"/>
  <c r="E31" i="2"/>
  <c r="D31" i="2"/>
  <c r="C31" i="2"/>
  <c r="B31" i="2"/>
  <c r="G25" i="2"/>
  <c r="F25" i="2"/>
  <c r="E25" i="2"/>
  <c r="D25" i="2"/>
  <c r="C25" i="2"/>
  <c r="B25" i="2"/>
  <c r="G30" i="3" l="1"/>
  <c r="G51" i="3" s="1"/>
  <c r="G26" i="2"/>
  <c r="B26" i="2"/>
  <c r="B6" i="4" s="1"/>
  <c r="F26" i="2"/>
  <c r="F6" i="4" s="1"/>
  <c r="D26" i="2"/>
  <c r="D6" i="4" s="1"/>
  <c r="C26" i="2"/>
  <c r="C6" i="4" s="1"/>
  <c r="E26" i="2"/>
  <c r="E6" i="4" s="1"/>
  <c r="B47" i="3"/>
  <c r="B50" i="3" s="1"/>
  <c r="C47" i="3"/>
  <c r="C50" i="3" s="1"/>
  <c r="D47" i="3"/>
  <c r="D50" i="3" s="1"/>
  <c r="E30" i="3"/>
  <c r="G47" i="3"/>
  <c r="G50" i="3" s="1"/>
  <c r="G44" i="1"/>
  <c r="D44" i="1"/>
  <c r="E44" i="1"/>
  <c r="B34" i="1"/>
  <c r="C34" i="1"/>
  <c r="C46" i="1" s="1"/>
  <c r="D34" i="1"/>
  <c r="E34" i="1"/>
  <c r="G21" i="1"/>
  <c r="B21" i="1"/>
  <c r="C21" i="1"/>
  <c r="D21" i="1"/>
  <c r="E21" i="1"/>
  <c r="G17" i="1"/>
  <c r="B17" i="1"/>
  <c r="C17" i="1"/>
  <c r="D17" i="1"/>
  <c r="E17" i="1"/>
  <c r="G10" i="1"/>
  <c r="G9" i="1"/>
  <c r="B10" i="1"/>
  <c r="C10" i="1"/>
  <c r="D10" i="1"/>
  <c r="E10" i="1"/>
  <c r="B9" i="1"/>
  <c r="C9" i="1"/>
  <c r="D9" i="1"/>
  <c r="E9" i="1"/>
  <c r="F44" i="1"/>
  <c r="F34" i="1"/>
  <c r="F21" i="1"/>
  <c r="F17" i="1"/>
  <c r="F10" i="1"/>
  <c r="F9" i="1"/>
  <c r="C25" i="1" l="1"/>
  <c r="F46" i="1"/>
  <c r="G6" i="4"/>
  <c r="G32" i="2"/>
  <c r="G37" i="2" s="1"/>
  <c r="D46" i="1"/>
  <c r="F47" i="3"/>
  <c r="F50" i="3" s="1"/>
  <c r="F51" i="3"/>
  <c r="E51" i="3"/>
  <c r="E47" i="3"/>
  <c r="E50" i="3" s="1"/>
  <c r="B32" i="2"/>
  <c r="B37" i="2" s="1"/>
  <c r="D32" i="2"/>
  <c r="D37" i="2" s="1"/>
  <c r="D7" i="4" s="1"/>
  <c r="E32" i="2"/>
  <c r="E37" i="2" s="1"/>
  <c r="C32" i="2"/>
  <c r="C37" i="2" s="1"/>
  <c r="F32" i="2"/>
  <c r="F37" i="2" s="1"/>
  <c r="F25" i="1"/>
  <c r="D49" i="1"/>
  <c r="F49" i="1"/>
  <c r="G49" i="1"/>
  <c r="E46" i="1"/>
  <c r="E49" i="1"/>
  <c r="B46" i="1"/>
  <c r="B25" i="1"/>
  <c r="D25" i="1"/>
  <c r="G46" i="1"/>
  <c r="G25" i="1"/>
  <c r="E25" i="1"/>
  <c r="B7" i="4" l="1"/>
  <c r="B9" i="4"/>
  <c r="B8" i="4"/>
  <c r="E7" i="4"/>
  <c r="E38" i="2"/>
  <c r="C7" i="4"/>
  <c r="C9" i="4"/>
  <c r="C8" i="4"/>
  <c r="E8" i="4"/>
  <c r="E9" i="4"/>
  <c r="D8" i="4"/>
  <c r="D9" i="4"/>
  <c r="F9" i="4"/>
  <c r="F7" i="4"/>
  <c r="F8" i="4"/>
  <c r="G7" i="4"/>
  <c r="G8" i="4"/>
  <c r="G9" i="4"/>
  <c r="C38" i="2"/>
  <c r="D38" i="2"/>
  <c r="G38" i="2"/>
  <c r="F38" i="2"/>
  <c r="B38" i="2"/>
</calcChain>
</file>

<file path=xl/sharedStrings.xml><?xml version="1.0" encoding="utf-8"?>
<sst xmlns="http://schemas.openxmlformats.org/spreadsheetml/2006/main" count="129" uniqueCount="122">
  <si>
    <t>In hand</t>
  </si>
  <si>
    <t>Balance with Bnagladesh bank &amp; its agent bank</t>
  </si>
  <si>
    <t>In Bangladesh</t>
  </si>
  <si>
    <t>Outside Bangladesh</t>
  </si>
  <si>
    <t>Investments</t>
  </si>
  <si>
    <t>Government</t>
  </si>
  <si>
    <t>Others</t>
  </si>
  <si>
    <t>Loans,advances &amp; Leases</t>
  </si>
  <si>
    <t>Bills purchased &amp; discosunted</t>
  </si>
  <si>
    <t>Term deposit</t>
  </si>
  <si>
    <t>Other deposit</t>
  </si>
  <si>
    <t>Paid up capital</t>
  </si>
  <si>
    <t>Preference share capital</t>
  </si>
  <si>
    <t>Statutory reserve</t>
  </si>
  <si>
    <t>Revaluation reserve</t>
  </si>
  <si>
    <t>Non controlling interst</t>
  </si>
  <si>
    <t>Other operating income</t>
  </si>
  <si>
    <t>Legal expenses</t>
  </si>
  <si>
    <t>Postage,stamps,telecoummunication etc</t>
  </si>
  <si>
    <t>Directors fees</t>
  </si>
  <si>
    <t>Auditors fees</t>
  </si>
  <si>
    <t>Other expenses</t>
  </si>
  <si>
    <t>General Provisons</t>
  </si>
  <si>
    <t>Specific provison</t>
  </si>
  <si>
    <t>Provison for diminution in value of investments</t>
  </si>
  <si>
    <t>Current tax</t>
  </si>
  <si>
    <t>Defered tax</t>
  </si>
  <si>
    <t>Interest income</t>
  </si>
  <si>
    <t>Depreciation</t>
  </si>
  <si>
    <t>Ordinary Share</t>
  </si>
  <si>
    <t>Dividend receipts</t>
  </si>
  <si>
    <t>Cash payments to employees</t>
  </si>
  <si>
    <t>Income taxes paid</t>
  </si>
  <si>
    <t>Receipts from other operating  activites</t>
  </si>
  <si>
    <t>Statutory deposits</t>
  </si>
  <si>
    <t xml:space="preserve">Purchase of trading securities </t>
  </si>
  <si>
    <t>Loans,advances and leases to customers</t>
  </si>
  <si>
    <t>Deposits from customers</t>
  </si>
  <si>
    <t>Other liabilites account of customer</t>
  </si>
  <si>
    <t>Trading laibilites</t>
  </si>
  <si>
    <t>Cash generated from /used in operating asssets &amp; liabilites</t>
  </si>
  <si>
    <t xml:space="preserve">Proceeds form sale of securities </t>
  </si>
  <si>
    <t>Investment in Uni Cap investmnets limited</t>
  </si>
  <si>
    <t>Dividend paid</t>
  </si>
  <si>
    <t>Issuance of preference shares</t>
  </si>
  <si>
    <t>Repayment of preference shares</t>
  </si>
  <si>
    <t>Repayment of long term loan</t>
  </si>
  <si>
    <t>Dividend equalization reserve</t>
  </si>
  <si>
    <t>Ratio</t>
  </si>
  <si>
    <t>Operating Margin</t>
  </si>
  <si>
    <t>Net Margin</t>
  </si>
  <si>
    <t>Capital to Risk Weighted Assets Ratio</t>
  </si>
  <si>
    <t>As at year end</t>
  </si>
  <si>
    <t>Union Capital Limited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</si>
  <si>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</si>
  <si>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</si>
  <si>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</si>
  <si>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</si>
  <si>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</si>
  <si>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Property and Assets</t>
  </si>
  <si>
    <t>Cash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</si>
  <si>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</si>
  <si>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</si>
  <si>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</si>
  <si>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</si>
  <si>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</si>
  <si>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</si>
  <si>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</si>
  <si>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</si>
  <si>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</si>
  <si>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</si>
  <si>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</si>
  <si>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</si>
  <si>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</si>
  <si>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</si>
  <si>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</si>
  <si>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</si>
  <si>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</si>
  <si>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</si>
  <si>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</si>
  <si>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</si>
  <si>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</si>
  <si>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</si>
  <si>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</si>
  <si>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</si>
  <si>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</si>
  <si>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</si>
  <si>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</si>
  <si>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</si>
  <si>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</si>
  <si>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</si>
  <si>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</si>
  <si>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</si>
  <si>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</si>
  <si>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</si>
  <si>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</si>
  <si>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</si>
  <si>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Balance Sheet</t>
  </si>
  <si>
    <t>Income Statement</t>
  </si>
  <si>
    <t>Cash Flow Statement</t>
  </si>
  <si>
    <t>Retained earnings</t>
  </si>
  <si>
    <t>Interest paid on deposit &amp; borrowing etc</t>
  </si>
  <si>
    <t>Investment income</t>
  </si>
  <si>
    <t>Fees, Commssion, exchange &amp; brokerage</t>
  </si>
  <si>
    <t>Salaries &amp; other employees benefit</t>
  </si>
  <si>
    <t>Rent, taxes ,insurance,electricity etc.</t>
  </si>
  <si>
    <t xml:space="preserve">Managing Directors salary &amp; fees </t>
  </si>
  <si>
    <t>Depreciation &amp; repair of assets</t>
  </si>
  <si>
    <t>Other assets</t>
  </si>
  <si>
    <t>Deposits from banks and other financial institutions</t>
  </si>
  <si>
    <t>Purchase of property, plant &amp; equipment</t>
  </si>
  <si>
    <t>Proceeds from sale of property, plant &amp; equipment</t>
  </si>
  <si>
    <t>Receipts of long term loan</t>
  </si>
  <si>
    <t>Interest payments</t>
  </si>
  <si>
    <t>Interest receipts</t>
  </si>
  <si>
    <t>Fee and commission receipts</t>
  </si>
  <si>
    <t>Recoveries of loans previously written off</t>
  </si>
  <si>
    <t>Cash payments to supplies and management expenses</t>
  </si>
  <si>
    <t>Payments fro other operating activites</t>
  </si>
  <si>
    <t>Net draw down /payment of short term loan</t>
  </si>
  <si>
    <t>Stationery, printing, advertisements etc</t>
  </si>
  <si>
    <t>Payments for purchase of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</si>
</sst>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3" fillId="0" borderId="0" xfId="1" applyNumberFormat="1" applyFont="1"/>
    <xf numFmtId="0" fontId="1" fillId="0" borderId="0" xfId="0" applyFont="1" applyAlignment="1">
      <alignment wrapText="1"/>
    </xf>
    <xf numFmtId="164" fontId="2" fillId="0" borderId="0" xfId="1" applyNumberFormat="1" applyFont="1"/>
    <xf numFmtId="3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43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0" fontId="0" fillId="0" borderId="0" xfId="0" applyFill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H27" sqref="H27"/>
    </sheetView>
  </sheetViews>
  <sheetFormatPr defaultRowHeight="15" x14ac:dyDescent="0.25"/>
  <cols>
    <col min="1" max="1" width="44" customWidth="1"/>
    <col min="2" max="4" width="15.28515625" bestFit="1" customWidth="1"/>
    <col min="5" max="5" width="19.140625" customWidth="1"/>
    <col min="6" max="6" width="18.85546875" customWidth="1"/>
    <col min="7" max="8" width="15.28515625" bestFit="1" customWidth="1"/>
  </cols>
  <sheetData>
    <row r="1" spans="1:8" x14ac:dyDescent="0.25">
      <c r="A1" s="1" t="s">
        <v>53</v>
      </c>
    </row>
    <row r="2" spans="1:8" x14ac:dyDescent="0.25">
      <c r="A2" s="1" t="s">
        <v>97</v>
      </c>
    </row>
    <row r="3" spans="1:8" x14ac:dyDescent="0.25">
      <c r="A3" t="s">
        <v>52</v>
      </c>
    </row>
    <row r="4" spans="1:8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  <c r="H4" s="13">
        <v>2018</v>
      </c>
    </row>
    <row r="5" spans="1:8" x14ac:dyDescent="0.25">
      <c r="A5" s="14" t="s">
        <v>59</v>
      </c>
      <c r="B5" s="2"/>
      <c r="C5" s="2"/>
      <c r="D5" s="2"/>
      <c r="E5" s="2"/>
      <c r="F5" s="2"/>
      <c r="G5" s="2"/>
    </row>
    <row r="6" spans="1:8" x14ac:dyDescent="0.25">
      <c r="A6" s="15" t="s">
        <v>60</v>
      </c>
      <c r="B6" s="2"/>
      <c r="C6" s="2"/>
      <c r="D6" s="2"/>
      <c r="E6" s="2"/>
      <c r="F6" s="2"/>
      <c r="G6" s="2"/>
    </row>
    <row r="7" spans="1:8" x14ac:dyDescent="0.25">
      <c r="A7" t="s">
        <v>0</v>
      </c>
      <c r="B7" s="2"/>
      <c r="C7" s="2"/>
      <c r="D7" s="2">
        <v>94000</v>
      </c>
      <c r="E7" s="2">
        <v>103093</v>
      </c>
      <c r="F7" s="2">
        <v>99000</v>
      </c>
      <c r="G7" s="2">
        <v>101889</v>
      </c>
      <c r="H7" s="7">
        <v>74248</v>
      </c>
    </row>
    <row r="8" spans="1:8" x14ac:dyDescent="0.25">
      <c r="A8" t="s">
        <v>1</v>
      </c>
      <c r="B8" s="2"/>
      <c r="C8" s="2"/>
      <c r="D8" s="2">
        <v>153053421</v>
      </c>
      <c r="E8" s="2">
        <v>156930308</v>
      </c>
      <c r="F8" s="2">
        <v>184577238</v>
      </c>
      <c r="G8" s="2">
        <v>181234957</v>
      </c>
      <c r="H8" s="7">
        <v>175207143</v>
      </c>
    </row>
    <row r="9" spans="1:8" x14ac:dyDescent="0.25">
      <c r="B9" s="3">
        <f t="shared" ref="B9:E9" si="0">SUM(B7:B8)</f>
        <v>0</v>
      </c>
      <c r="C9" s="3">
        <f t="shared" si="0"/>
        <v>0</v>
      </c>
      <c r="D9" s="3">
        <f t="shared" si="0"/>
        <v>153147421</v>
      </c>
      <c r="E9" s="3">
        <f t="shared" si="0"/>
        <v>157033401</v>
      </c>
      <c r="F9" s="3">
        <f>SUM(F7:F8)</f>
        <v>184676238</v>
      </c>
      <c r="G9" s="3">
        <f>SUM(G7:G8)</f>
        <v>181336846</v>
      </c>
      <c r="H9" s="3">
        <f>SUM(H7:H8)</f>
        <v>175281391</v>
      </c>
    </row>
    <row r="10" spans="1:8" x14ac:dyDescent="0.25">
      <c r="A10" s="16" t="s">
        <v>61</v>
      </c>
      <c r="B10" s="3">
        <f t="shared" ref="B10:E10" si="1">SUM(B11:B12)</f>
        <v>0</v>
      </c>
      <c r="C10" s="3">
        <f t="shared" si="1"/>
        <v>0</v>
      </c>
      <c r="D10" s="3">
        <f t="shared" si="1"/>
        <v>584665126</v>
      </c>
      <c r="E10" s="3">
        <f t="shared" si="1"/>
        <v>1049943557</v>
      </c>
      <c r="F10" s="3">
        <f>SUM(F11:F12)</f>
        <v>1824390714</v>
      </c>
      <c r="G10" s="3">
        <f>SUM(G11:G12)</f>
        <v>3875001127</v>
      </c>
      <c r="H10" s="3">
        <f>SUM(H11:H12)</f>
        <v>3202477475</v>
      </c>
    </row>
    <row r="11" spans="1:8" x14ac:dyDescent="0.25">
      <c r="A11" t="s">
        <v>2</v>
      </c>
      <c r="B11" s="2"/>
      <c r="C11" s="2"/>
      <c r="D11" s="2">
        <v>584665126</v>
      </c>
      <c r="E11" s="2">
        <v>1049943557</v>
      </c>
      <c r="F11" s="2">
        <v>1824390714</v>
      </c>
      <c r="G11" s="2">
        <v>3875001127</v>
      </c>
      <c r="H11" s="7">
        <v>3202477475</v>
      </c>
    </row>
    <row r="12" spans="1:8" x14ac:dyDescent="0.25">
      <c r="A12" t="s">
        <v>3</v>
      </c>
      <c r="B12" s="2"/>
      <c r="C12" s="2"/>
      <c r="D12" s="2">
        <v>0</v>
      </c>
      <c r="E12" s="2"/>
      <c r="F12" s="2">
        <v>0</v>
      </c>
      <c r="G12" s="2"/>
    </row>
    <row r="13" spans="1:8" x14ac:dyDescent="0.25">
      <c r="A13" s="17" t="s">
        <v>62</v>
      </c>
      <c r="B13" s="2"/>
      <c r="C13" s="2"/>
      <c r="D13" s="2">
        <v>0</v>
      </c>
      <c r="E13" s="2"/>
      <c r="F13" s="2">
        <v>0</v>
      </c>
      <c r="G13" s="2"/>
    </row>
    <row r="14" spans="1:8" x14ac:dyDescent="0.25">
      <c r="A14" s="17" t="s">
        <v>4</v>
      </c>
      <c r="B14" s="2"/>
      <c r="C14" s="2"/>
      <c r="D14" s="2"/>
      <c r="E14" s="2"/>
      <c r="F14" s="2"/>
      <c r="G14" s="2"/>
    </row>
    <row r="15" spans="1:8" x14ac:dyDescent="0.25">
      <c r="A15" t="s">
        <v>5</v>
      </c>
      <c r="B15" s="2"/>
      <c r="C15" s="2"/>
      <c r="D15" s="2"/>
      <c r="E15" s="2"/>
      <c r="F15" s="2">
        <v>0</v>
      </c>
      <c r="G15" s="2"/>
    </row>
    <row r="16" spans="1:8" x14ac:dyDescent="0.25">
      <c r="A16" t="s">
        <v>6</v>
      </c>
      <c r="B16" s="2"/>
      <c r="C16" s="2"/>
      <c r="D16" s="2">
        <v>1488135388</v>
      </c>
      <c r="E16" s="2">
        <v>1620829816</v>
      </c>
      <c r="F16" s="2">
        <v>1609360083</v>
      </c>
      <c r="G16" s="2">
        <v>1697591216</v>
      </c>
      <c r="H16" s="7">
        <v>1431489841</v>
      </c>
    </row>
    <row r="17" spans="1:8" x14ac:dyDescent="0.25">
      <c r="B17" s="3">
        <f t="shared" ref="B17:E17" si="2">SUM(B15:B16)</f>
        <v>0</v>
      </c>
      <c r="C17" s="3">
        <f t="shared" si="2"/>
        <v>0</v>
      </c>
      <c r="D17" s="3">
        <f t="shared" si="2"/>
        <v>1488135388</v>
      </c>
      <c r="E17" s="3">
        <f t="shared" si="2"/>
        <v>1620829816</v>
      </c>
      <c r="F17" s="3">
        <f>SUM(F15:F16)</f>
        <v>1609360083</v>
      </c>
      <c r="G17" s="3">
        <f>SUM(G15:G16)</f>
        <v>1697591216</v>
      </c>
      <c r="H17" s="3">
        <f>SUM(H15:H16)</f>
        <v>1431489841</v>
      </c>
    </row>
    <row r="18" spans="1:8" x14ac:dyDescent="0.25">
      <c r="A18" s="17" t="s">
        <v>63</v>
      </c>
      <c r="B18" s="2"/>
      <c r="C18" s="2"/>
      <c r="D18" s="2"/>
      <c r="E18" s="2"/>
      <c r="F18" s="2"/>
      <c r="G18" s="2"/>
    </row>
    <row r="19" spans="1:8" x14ac:dyDescent="0.25">
      <c r="A19" t="s">
        <v>7</v>
      </c>
      <c r="B19" s="2"/>
      <c r="C19" s="2"/>
      <c r="D19" s="2">
        <v>14739579044</v>
      </c>
      <c r="E19" s="2">
        <v>15644018323</v>
      </c>
      <c r="F19" s="2">
        <v>17103764583</v>
      </c>
      <c r="G19" s="2">
        <v>17829246685</v>
      </c>
      <c r="H19" s="7">
        <v>15504101032</v>
      </c>
    </row>
    <row r="20" spans="1:8" x14ac:dyDescent="0.25">
      <c r="A20" t="s">
        <v>8</v>
      </c>
      <c r="B20" s="2"/>
      <c r="C20" s="2"/>
      <c r="D20" s="2">
        <v>0</v>
      </c>
      <c r="E20" s="2"/>
      <c r="F20" s="2">
        <v>0</v>
      </c>
      <c r="G20" s="2"/>
    </row>
    <row r="21" spans="1:8" x14ac:dyDescent="0.25">
      <c r="B21" s="3">
        <f t="shared" ref="B21:E21" si="3">SUM(B19:B20)</f>
        <v>0</v>
      </c>
      <c r="C21" s="3">
        <f t="shared" si="3"/>
        <v>0</v>
      </c>
      <c r="D21" s="3">
        <f t="shared" si="3"/>
        <v>14739579044</v>
      </c>
      <c r="E21" s="3">
        <f t="shared" si="3"/>
        <v>15644018323</v>
      </c>
      <c r="F21" s="3">
        <f>SUM(F19:F20)</f>
        <v>17103764583</v>
      </c>
      <c r="G21" s="3">
        <f>SUM(G19:G20)</f>
        <v>17829246685</v>
      </c>
      <c r="H21" s="3">
        <f>SUM(H19:H20)</f>
        <v>15504101032</v>
      </c>
    </row>
    <row r="22" spans="1:8" x14ac:dyDescent="0.25">
      <c r="A22" s="15" t="s">
        <v>64</v>
      </c>
      <c r="B22" s="2"/>
      <c r="C22" s="2"/>
      <c r="D22" s="2">
        <v>24186716</v>
      </c>
      <c r="E22" s="2">
        <v>29253671</v>
      </c>
      <c r="F22" s="2">
        <v>35777302</v>
      </c>
      <c r="G22" s="2">
        <v>51174242</v>
      </c>
      <c r="H22" s="7">
        <v>40216407</v>
      </c>
    </row>
    <row r="23" spans="1:8" x14ac:dyDescent="0.25">
      <c r="A23" s="15" t="s">
        <v>65</v>
      </c>
      <c r="B23" s="2"/>
      <c r="C23" s="2"/>
      <c r="D23" s="2">
        <v>1184609204</v>
      </c>
      <c r="E23" s="2">
        <v>1764655154</v>
      </c>
      <c r="F23" s="2">
        <v>2079487689</v>
      </c>
      <c r="G23" s="2">
        <v>2201921718</v>
      </c>
      <c r="H23" s="7">
        <v>2458489656</v>
      </c>
    </row>
    <row r="24" spans="1:8" x14ac:dyDescent="0.25">
      <c r="A24" s="15" t="s">
        <v>66</v>
      </c>
      <c r="B24" s="2"/>
      <c r="C24" s="2"/>
      <c r="D24" s="2"/>
      <c r="E24" s="2"/>
      <c r="F24" s="2">
        <v>215129173</v>
      </c>
      <c r="G24" s="2">
        <v>312047044</v>
      </c>
      <c r="H24" s="7">
        <v>311626044</v>
      </c>
    </row>
    <row r="25" spans="1:8" x14ac:dyDescent="0.25">
      <c r="A25" s="1"/>
      <c r="B25" s="3">
        <f t="shared" ref="B25:E25" si="4">B9+B10+B17+B21+B22+B23+B24</f>
        <v>0</v>
      </c>
      <c r="C25" s="3">
        <f>(C9+C10+C17+C21+C22+C23+C24)</f>
        <v>0</v>
      </c>
      <c r="D25" s="3">
        <f t="shared" si="4"/>
        <v>18174322899</v>
      </c>
      <c r="E25" s="3">
        <f t="shared" si="4"/>
        <v>20265733922</v>
      </c>
      <c r="F25" s="3">
        <f>(F9+F10+F17+F21+F22+F23+F24)+1</f>
        <v>23052585783</v>
      </c>
      <c r="G25" s="3">
        <f>G9+G10+G17+G21+G22+G23+G24</f>
        <v>26148318878</v>
      </c>
      <c r="H25" s="3">
        <f>H9+H10+H17+H21+H22+H23+H24</f>
        <v>23123681846</v>
      </c>
    </row>
    <row r="26" spans="1:8" x14ac:dyDescent="0.25">
      <c r="B26" s="2"/>
      <c r="C26" s="2"/>
      <c r="D26" s="2"/>
      <c r="E26" s="2"/>
      <c r="F26" s="2"/>
      <c r="G26" s="2"/>
    </row>
    <row r="27" spans="1:8" x14ac:dyDescent="0.25">
      <c r="A27" s="14" t="s">
        <v>67</v>
      </c>
      <c r="B27" s="2"/>
      <c r="C27" s="2"/>
      <c r="D27" s="2"/>
      <c r="E27" s="2"/>
      <c r="F27" s="2"/>
      <c r="G27" s="2"/>
    </row>
    <row r="28" spans="1:8" x14ac:dyDescent="0.25">
      <c r="A28" s="17" t="s">
        <v>68</v>
      </c>
      <c r="B28" s="2"/>
      <c r="C28" s="2"/>
      <c r="D28" s="2"/>
      <c r="E28" s="2"/>
      <c r="F28" s="2"/>
      <c r="G28" s="2"/>
    </row>
    <row r="29" spans="1:8" x14ac:dyDescent="0.25">
      <c r="A29" s="17" t="s">
        <v>69</v>
      </c>
      <c r="B29" s="2"/>
      <c r="C29" s="2"/>
      <c r="D29" s="2">
        <v>2985042753</v>
      </c>
      <c r="E29" s="2">
        <v>2815301879</v>
      </c>
      <c r="F29" s="2">
        <v>3819360889</v>
      </c>
      <c r="G29" s="2">
        <v>5345570568</v>
      </c>
      <c r="H29" s="7">
        <v>4700955232</v>
      </c>
    </row>
    <row r="30" spans="1:8" x14ac:dyDescent="0.25">
      <c r="A30" s="17" t="s">
        <v>70</v>
      </c>
      <c r="B30" s="2"/>
      <c r="C30" s="2"/>
      <c r="D30" s="2"/>
      <c r="E30" s="2"/>
      <c r="F30" s="2"/>
      <c r="G30" s="2"/>
    </row>
    <row r="31" spans="1:8" x14ac:dyDescent="0.25">
      <c r="A31" t="s">
        <v>9</v>
      </c>
      <c r="B31" s="2"/>
      <c r="C31" s="2"/>
      <c r="D31" s="2">
        <v>9695588734</v>
      </c>
      <c r="E31" s="2">
        <v>10712749207</v>
      </c>
      <c r="F31" s="2">
        <v>12314836921</v>
      </c>
      <c r="G31" s="2">
        <v>13904847772</v>
      </c>
      <c r="H31" s="7">
        <v>12345110270</v>
      </c>
    </row>
    <row r="32" spans="1:8" x14ac:dyDescent="0.25">
      <c r="A32" t="s">
        <v>10</v>
      </c>
      <c r="B32" s="2"/>
      <c r="C32" s="2"/>
      <c r="D32" s="2">
        <v>1009852850</v>
      </c>
      <c r="E32" s="2">
        <v>1086037720</v>
      </c>
      <c r="F32" s="2">
        <v>816384622</v>
      </c>
      <c r="G32" s="2">
        <v>763587589</v>
      </c>
      <c r="H32" s="7">
        <v>384098167</v>
      </c>
    </row>
    <row r="33" spans="1:8" x14ac:dyDescent="0.25">
      <c r="A33" s="17" t="s">
        <v>71</v>
      </c>
      <c r="B33" s="2"/>
      <c r="C33" s="2"/>
      <c r="D33" s="2">
        <v>2676662004</v>
      </c>
      <c r="E33" s="2">
        <v>3157718243</v>
      </c>
      <c r="F33" s="2">
        <v>3969176023</v>
      </c>
      <c r="G33" s="2">
        <v>3846679893</v>
      </c>
      <c r="H33" s="7">
        <v>3392195191</v>
      </c>
    </row>
    <row r="34" spans="1:8" x14ac:dyDescent="0.25">
      <c r="A34" s="1"/>
      <c r="B34" s="3">
        <f t="shared" ref="B34:E34" si="5">SUM(B29:B33)</f>
        <v>0</v>
      </c>
      <c r="C34" s="3">
        <f t="shared" si="5"/>
        <v>0</v>
      </c>
      <c r="D34" s="3">
        <f t="shared" si="5"/>
        <v>16367146341</v>
      </c>
      <c r="E34" s="3">
        <f t="shared" si="5"/>
        <v>17771807049</v>
      </c>
      <c r="F34" s="3">
        <f>SUM(F29:F33)</f>
        <v>20919758455</v>
      </c>
      <c r="G34" s="3">
        <f>SUM(G29:G33)</f>
        <v>23860685822</v>
      </c>
      <c r="H34" s="3">
        <f>SUM(H29:H33)</f>
        <v>20822358860</v>
      </c>
    </row>
    <row r="35" spans="1:8" x14ac:dyDescent="0.25">
      <c r="B35" s="2"/>
      <c r="C35" s="2"/>
      <c r="D35" s="2"/>
      <c r="E35" s="2"/>
      <c r="F35" s="2"/>
      <c r="G35" s="2"/>
    </row>
    <row r="36" spans="1:8" x14ac:dyDescent="0.25">
      <c r="A36" s="17" t="s">
        <v>72</v>
      </c>
      <c r="B36" s="2"/>
      <c r="C36" s="2"/>
      <c r="D36" s="2"/>
      <c r="E36" s="2"/>
      <c r="F36" s="2"/>
      <c r="G36" s="2"/>
    </row>
    <row r="37" spans="1:8" x14ac:dyDescent="0.25">
      <c r="A37" t="s">
        <v>11</v>
      </c>
      <c r="B37" s="2"/>
      <c r="C37" s="2"/>
      <c r="D37" s="2">
        <v>1209002586</v>
      </c>
      <c r="E37" s="2">
        <v>1329902836</v>
      </c>
      <c r="F37" s="2">
        <v>1422996034</v>
      </c>
      <c r="G37" s="2">
        <v>1565295637</v>
      </c>
      <c r="H37" s="7">
        <v>1643560419</v>
      </c>
    </row>
    <row r="38" spans="1:8" x14ac:dyDescent="0.25">
      <c r="A38" t="s">
        <v>12</v>
      </c>
      <c r="B38" s="2"/>
      <c r="C38" s="2"/>
      <c r="D38" s="2"/>
      <c r="E38" s="2">
        <v>500000000</v>
      </c>
      <c r="F38" s="2"/>
      <c r="G38" s="2"/>
    </row>
    <row r="39" spans="1:8" x14ac:dyDescent="0.25">
      <c r="A39" t="s">
        <v>29</v>
      </c>
      <c r="B39" s="2"/>
      <c r="C39" s="2"/>
      <c r="D39" s="2"/>
      <c r="E39" s="2"/>
      <c r="F39" s="2"/>
      <c r="G39" s="2"/>
    </row>
    <row r="40" spans="1:8" x14ac:dyDescent="0.25">
      <c r="A40" t="s">
        <v>13</v>
      </c>
      <c r="B40" s="2"/>
      <c r="C40" s="2"/>
      <c r="D40" s="2">
        <v>323835724</v>
      </c>
      <c r="E40" s="2">
        <v>364815071</v>
      </c>
      <c r="F40" s="2">
        <v>414474598</v>
      </c>
      <c r="G40" s="2">
        <v>436278055</v>
      </c>
      <c r="H40" s="7">
        <v>451897399</v>
      </c>
    </row>
    <row r="41" spans="1:8" x14ac:dyDescent="0.25">
      <c r="A41" t="s">
        <v>14</v>
      </c>
      <c r="B41" s="2"/>
      <c r="C41" s="2"/>
      <c r="D41" s="2">
        <v>102024360</v>
      </c>
      <c r="E41" s="2">
        <v>102024360</v>
      </c>
      <c r="F41" s="2">
        <v>102024360</v>
      </c>
      <c r="G41" s="2">
        <v>102024360</v>
      </c>
    </row>
    <row r="42" spans="1:8" x14ac:dyDescent="0.25">
      <c r="A42" t="s">
        <v>100</v>
      </c>
      <c r="B42" s="2"/>
      <c r="C42" s="2"/>
      <c r="D42" s="2">
        <v>172313739</v>
      </c>
      <c r="E42" s="2">
        <v>197184426</v>
      </c>
      <c r="F42" s="2">
        <v>193332146</v>
      </c>
      <c r="G42" s="2">
        <v>184034778</v>
      </c>
      <c r="H42" s="7">
        <v>205864936</v>
      </c>
    </row>
    <row r="43" spans="1:8" x14ac:dyDescent="0.25">
      <c r="A43" t="s">
        <v>47</v>
      </c>
      <c r="B43" s="2"/>
      <c r="C43" s="2"/>
      <c r="D43" s="2"/>
      <c r="E43" s="2"/>
      <c r="F43" s="2"/>
      <c r="G43" s="2"/>
    </row>
    <row r="44" spans="1:8" x14ac:dyDescent="0.25">
      <c r="A44" s="5"/>
      <c r="B44" s="3">
        <f>SUM(B37:B43)</f>
        <v>0</v>
      </c>
      <c r="C44" s="3">
        <f>SUM(C37:C42)</f>
        <v>0</v>
      </c>
      <c r="D44" s="3">
        <f t="shared" ref="D44:E44" si="6">SUM(D37:D42)</f>
        <v>1807176409</v>
      </c>
      <c r="E44" s="3">
        <f t="shared" si="6"/>
        <v>2493926693</v>
      </c>
      <c r="F44" s="3">
        <f>SUM(F37:F42)</f>
        <v>2132827138</v>
      </c>
      <c r="G44" s="3">
        <f>SUM(G37:G42)</f>
        <v>2287632830</v>
      </c>
      <c r="H44" s="3">
        <f>SUM(H37:H42)</f>
        <v>2301322754</v>
      </c>
    </row>
    <row r="45" spans="1:8" x14ac:dyDescent="0.25">
      <c r="A45" s="17" t="s">
        <v>73</v>
      </c>
      <c r="B45" s="2"/>
      <c r="C45" s="2"/>
      <c r="D45" s="2">
        <v>149</v>
      </c>
      <c r="E45" s="2">
        <v>180</v>
      </c>
      <c r="F45" s="2">
        <v>190</v>
      </c>
      <c r="G45" s="2">
        <v>225</v>
      </c>
      <c r="H45" s="2">
        <v>232</v>
      </c>
    </row>
    <row r="46" spans="1:8" x14ac:dyDescent="0.25">
      <c r="B46" s="3">
        <f t="shared" ref="B46" si="7">B34+B44+B45</f>
        <v>0</v>
      </c>
      <c r="C46" s="3">
        <f>(C34+C44+C45)</f>
        <v>0</v>
      </c>
      <c r="D46" s="3">
        <f>D34+D44+D45</f>
        <v>18174322899</v>
      </c>
      <c r="E46" s="3">
        <f>E34+E44+E45</f>
        <v>20265733922</v>
      </c>
      <c r="F46" s="3">
        <f>(F34+F44+F45)-1</f>
        <v>23052585782</v>
      </c>
      <c r="G46" s="3">
        <f>G34+G44+G45</f>
        <v>26148318877</v>
      </c>
      <c r="H46" s="3">
        <f>H34+H44+H45</f>
        <v>23123681846</v>
      </c>
    </row>
    <row r="47" spans="1:8" x14ac:dyDescent="0.25">
      <c r="B47" s="2"/>
      <c r="C47" s="2"/>
      <c r="D47" s="2"/>
      <c r="E47" s="2"/>
      <c r="F47" s="2"/>
      <c r="G47" s="2"/>
    </row>
    <row r="48" spans="1:8" x14ac:dyDescent="0.25">
      <c r="B48" s="2"/>
      <c r="C48" s="2"/>
      <c r="D48" s="2"/>
      <c r="E48" s="2"/>
      <c r="F48" s="2"/>
      <c r="G48" s="2"/>
    </row>
    <row r="49" spans="1:8" x14ac:dyDescent="0.25">
      <c r="A49" s="18" t="s">
        <v>74</v>
      </c>
      <c r="B49" s="10" t="e">
        <f>B44/(B37/10)</f>
        <v>#DIV/0!</v>
      </c>
      <c r="C49" s="10" t="e">
        <f t="shared" ref="C49:G49" si="8">C44/(C37/10)</f>
        <v>#DIV/0!</v>
      </c>
      <c r="D49" s="10">
        <f t="shared" si="8"/>
        <v>14.947663718231286</v>
      </c>
      <c r="E49" s="10">
        <f t="shared" si="8"/>
        <v>18.752698509171388</v>
      </c>
      <c r="F49" s="10">
        <f t="shared" si="8"/>
        <v>14.98828589145597</v>
      </c>
      <c r="G49" s="10">
        <f t="shared" si="8"/>
        <v>14.614701376057054</v>
      </c>
      <c r="H49" s="10">
        <f t="shared" ref="H49" si="9">H44/(H37/10)</f>
        <v>14.002057529471328</v>
      </c>
    </row>
    <row r="50" spans="1:8" x14ac:dyDescent="0.25">
      <c r="A50" s="18" t="s">
        <v>75</v>
      </c>
      <c r="B50" s="3">
        <f>B37/10</f>
        <v>0</v>
      </c>
      <c r="C50" s="3">
        <f t="shared" ref="C50:G50" si="10">C37/10</f>
        <v>0</v>
      </c>
      <c r="D50" s="3">
        <f t="shared" si="10"/>
        <v>120900258.59999999</v>
      </c>
      <c r="E50" s="3">
        <f t="shared" si="10"/>
        <v>132990283.59999999</v>
      </c>
      <c r="F50" s="3">
        <f t="shared" si="10"/>
        <v>142299603.40000001</v>
      </c>
      <c r="G50" s="3">
        <f t="shared" si="10"/>
        <v>156529563.69999999</v>
      </c>
      <c r="H50" s="3">
        <f t="shared" ref="H50" si="11">H37/10</f>
        <v>164356041.90000001</v>
      </c>
    </row>
    <row r="51" spans="1:8" x14ac:dyDescent="0.25">
      <c r="B51" s="2"/>
      <c r="C51" s="2"/>
      <c r="D51" s="2"/>
      <c r="E51" s="2"/>
      <c r="F51" s="2"/>
      <c r="G51" s="2"/>
    </row>
    <row r="52" spans="1:8" x14ac:dyDescent="0.25">
      <c r="B52" s="2"/>
      <c r="C52" s="2"/>
      <c r="D52" s="2"/>
      <c r="E52" s="2"/>
      <c r="F52" s="2"/>
      <c r="G52" s="2"/>
    </row>
    <row r="53" spans="1:8" x14ac:dyDescent="0.25">
      <c r="B53" s="2"/>
      <c r="C53" s="2"/>
      <c r="D53" s="2"/>
      <c r="E53" s="2"/>
      <c r="F53" s="2"/>
      <c r="G53" s="2"/>
    </row>
    <row r="54" spans="1:8" x14ac:dyDescent="0.25">
      <c r="B54" s="3"/>
      <c r="C54" s="3"/>
      <c r="D54" s="3"/>
      <c r="E54" s="3"/>
      <c r="F54" s="3"/>
      <c r="G54" s="3"/>
    </row>
    <row r="55" spans="1:8" x14ac:dyDescent="0.25">
      <c r="B55" s="2"/>
      <c r="C55" s="2"/>
      <c r="D55" s="2"/>
      <c r="E55" s="2"/>
      <c r="F55" s="2"/>
      <c r="G55" s="2"/>
    </row>
    <row r="56" spans="1:8" x14ac:dyDescent="0.25">
      <c r="B56" s="2"/>
      <c r="C56" s="2"/>
      <c r="D56" s="2"/>
      <c r="E56" s="2"/>
      <c r="F56" s="2"/>
      <c r="G56" s="2"/>
    </row>
    <row r="57" spans="1:8" x14ac:dyDescent="0.25">
      <c r="B57" s="2"/>
      <c r="C57" s="2"/>
      <c r="D57" s="2"/>
      <c r="E57" s="2"/>
      <c r="F57" s="2"/>
      <c r="G57" s="2"/>
    </row>
    <row r="58" spans="1:8" x14ac:dyDescent="0.25">
      <c r="A58" s="1"/>
      <c r="B58" s="3"/>
      <c r="C58" s="3"/>
      <c r="D58" s="3"/>
      <c r="E58" s="3"/>
      <c r="F58" s="3"/>
      <c r="G58" s="3"/>
    </row>
    <row r="59" spans="1:8" x14ac:dyDescent="0.25">
      <c r="B59" s="2"/>
      <c r="C59" s="2"/>
      <c r="D59" s="2"/>
      <c r="E59" s="2"/>
      <c r="F59" s="2"/>
      <c r="G59" s="2"/>
    </row>
    <row r="60" spans="1:8" x14ac:dyDescent="0.25">
      <c r="B60" s="2"/>
      <c r="C60" s="2"/>
      <c r="D60" s="2"/>
      <c r="E60" s="2"/>
      <c r="F60" s="2"/>
      <c r="G60" s="2"/>
    </row>
    <row r="61" spans="1:8" x14ac:dyDescent="0.25">
      <c r="B61" s="2"/>
      <c r="C61" s="2"/>
      <c r="D61" s="2"/>
      <c r="E61" s="2"/>
      <c r="F61" s="2"/>
      <c r="G61" s="2"/>
    </row>
    <row r="62" spans="1:8" x14ac:dyDescent="0.25">
      <c r="B62" s="2"/>
      <c r="C62" s="2"/>
      <c r="D62" s="2"/>
      <c r="E62" s="2"/>
      <c r="F62" s="2"/>
      <c r="G62" s="2"/>
    </row>
    <row r="63" spans="1:8" x14ac:dyDescent="0.25">
      <c r="B63" s="2"/>
      <c r="C63" s="2"/>
      <c r="D63" s="2"/>
      <c r="E63" s="2"/>
      <c r="F63" s="2"/>
      <c r="G63" s="2"/>
    </row>
    <row r="64" spans="1:8" x14ac:dyDescent="0.25">
      <c r="B64" s="2"/>
      <c r="C64" s="2"/>
      <c r="D64" s="2"/>
      <c r="E64" s="2"/>
      <c r="F64" s="2"/>
      <c r="G64" s="2"/>
    </row>
    <row r="65" spans="1:7" x14ac:dyDescent="0.25">
      <c r="B65" s="2"/>
      <c r="C65" s="2"/>
      <c r="D65" s="2"/>
      <c r="E65" s="2"/>
      <c r="F65" s="2"/>
      <c r="G65" s="2"/>
    </row>
    <row r="66" spans="1:7" x14ac:dyDescent="0.25">
      <c r="B66" s="2"/>
      <c r="C66" s="2"/>
      <c r="D66" s="2"/>
      <c r="E66" s="2"/>
      <c r="F66" s="2"/>
      <c r="G66" s="2"/>
    </row>
    <row r="67" spans="1:7" x14ac:dyDescent="0.25">
      <c r="B67" s="2"/>
      <c r="C67" s="2"/>
      <c r="D67" s="2"/>
      <c r="E67" s="2"/>
      <c r="F67" s="2"/>
      <c r="G67" s="2"/>
    </row>
    <row r="68" spans="1:7" x14ac:dyDescent="0.25">
      <c r="B68" s="2"/>
      <c r="C68" s="2"/>
      <c r="D68" s="2"/>
      <c r="E68" s="2"/>
      <c r="F68" s="2"/>
      <c r="G68" s="2"/>
    </row>
    <row r="69" spans="1:7" x14ac:dyDescent="0.25">
      <c r="A69" s="1"/>
      <c r="B69" s="3"/>
      <c r="C69" s="3"/>
      <c r="D69" s="3"/>
      <c r="E69" s="3"/>
      <c r="F69" s="3"/>
      <c r="G69" s="3"/>
    </row>
    <row r="70" spans="1:7" x14ac:dyDescent="0.25">
      <c r="A70" s="1"/>
      <c r="B70" s="3"/>
      <c r="C70" s="3"/>
      <c r="D70" s="3"/>
      <c r="E70" s="3"/>
      <c r="F70" s="3"/>
      <c r="G70" s="3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B72" s="2"/>
      <c r="C72" s="2"/>
      <c r="D72" s="2"/>
      <c r="E72" s="2"/>
      <c r="F72" s="2"/>
      <c r="G72" s="2"/>
    </row>
    <row r="73" spans="1:7" x14ac:dyDescent="0.25">
      <c r="B73" s="2"/>
      <c r="C73" s="2"/>
      <c r="D73" s="2"/>
      <c r="E73" s="2"/>
      <c r="F73" s="2"/>
      <c r="G73" s="2"/>
    </row>
    <row r="74" spans="1:7" x14ac:dyDescent="0.25">
      <c r="B74" s="2"/>
      <c r="C74" s="2"/>
      <c r="D74" s="2"/>
      <c r="E74" s="2"/>
      <c r="F74" s="2"/>
      <c r="G74" s="2"/>
    </row>
    <row r="75" spans="1:7" x14ac:dyDescent="0.25">
      <c r="A75" s="1"/>
      <c r="B75" s="3"/>
      <c r="C75" s="3"/>
      <c r="D75" s="3"/>
      <c r="E75" s="3"/>
      <c r="F75" s="3"/>
      <c r="G75" s="3"/>
    </row>
    <row r="76" spans="1:7" x14ac:dyDescent="0.25">
      <c r="A76" s="1"/>
      <c r="B76" s="3"/>
      <c r="C76" s="3"/>
      <c r="D76" s="3"/>
      <c r="E76" s="3"/>
      <c r="F76" s="3"/>
      <c r="G76" s="3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B78" s="2"/>
      <c r="C78" s="2"/>
      <c r="D78" s="2"/>
      <c r="E78" s="2"/>
      <c r="F78" s="2"/>
      <c r="G78" s="2"/>
    </row>
    <row r="79" spans="1:7" x14ac:dyDescent="0.25">
      <c r="B79" s="2"/>
      <c r="C79" s="2"/>
      <c r="D79" s="2"/>
      <c r="E79" s="2"/>
      <c r="F79" s="2"/>
      <c r="G79" s="2"/>
    </row>
    <row r="80" spans="1:7" x14ac:dyDescent="0.25">
      <c r="B80" s="4"/>
      <c r="C80" s="4"/>
      <c r="D80" s="4"/>
      <c r="E80" s="4"/>
      <c r="F80" s="6"/>
      <c r="G80" s="6"/>
    </row>
    <row r="81" spans="1:7" x14ac:dyDescent="0.25">
      <c r="A81" s="1"/>
      <c r="B81" s="3"/>
      <c r="C81" s="3"/>
      <c r="D81" s="3"/>
      <c r="E81" s="3"/>
      <c r="F81" s="3"/>
      <c r="G81" s="3"/>
    </row>
    <row r="82" spans="1:7" x14ac:dyDescent="0.25">
      <c r="B82" s="2"/>
      <c r="C82" s="2"/>
      <c r="D82" s="2"/>
      <c r="E82" s="2"/>
      <c r="F82" s="2"/>
      <c r="G82" s="2"/>
    </row>
    <row r="83" spans="1:7" x14ac:dyDescent="0.25">
      <c r="A83" t="s">
        <v>28</v>
      </c>
      <c r="B83" s="2"/>
      <c r="C83" s="2"/>
      <c r="D83" s="2"/>
      <c r="E83" s="2">
        <v>13677283</v>
      </c>
      <c r="F83" s="2">
        <v>15272116</v>
      </c>
      <c r="G8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7" sqref="E37"/>
    </sheetView>
  </sheetViews>
  <sheetFormatPr defaultRowHeight="15" x14ac:dyDescent="0.25"/>
  <cols>
    <col min="1" max="1" width="47.85546875" bestFit="1" customWidth="1"/>
    <col min="2" max="2" width="14.28515625" bestFit="1" customWidth="1"/>
    <col min="3" max="7" width="15" bestFit="1" customWidth="1"/>
    <col min="8" max="8" width="17.7109375" bestFit="1" customWidth="1"/>
  </cols>
  <sheetData>
    <row r="1" spans="1:8" x14ac:dyDescent="0.25">
      <c r="A1" s="1" t="s">
        <v>53</v>
      </c>
    </row>
    <row r="2" spans="1:8" x14ac:dyDescent="0.25">
      <c r="A2" s="1" t="s">
        <v>98</v>
      </c>
      <c r="B2" s="20"/>
      <c r="C2" s="20"/>
      <c r="D2" s="20"/>
      <c r="E2" s="20"/>
      <c r="F2" s="20"/>
      <c r="G2" s="20"/>
      <c r="H2" s="20"/>
    </row>
    <row r="3" spans="1:8" x14ac:dyDescent="0.25">
      <c r="A3" t="s">
        <v>52</v>
      </c>
    </row>
    <row r="4" spans="1:8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  <c r="H4" s="13">
        <v>2018</v>
      </c>
    </row>
    <row r="5" spans="1:8" x14ac:dyDescent="0.25">
      <c r="A5" s="18" t="s">
        <v>76</v>
      </c>
      <c r="B5" s="13"/>
      <c r="C5" s="13"/>
      <c r="D5" s="13"/>
      <c r="E5" s="13"/>
      <c r="F5" s="13"/>
      <c r="G5" s="13"/>
    </row>
    <row r="6" spans="1:8" x14ac:dyDescent="0.25">
      <c r="A6" s="17" t="s">
        <v>77</v>
      </c>
      <c r="B6" s="3">
        <f>B7-B8</f>
        <v>0</v>
      </c>
      <c r="C6" s="3">
        <f t="shared" ref="C6:H6" si="0">C7-C8</f>
        <v>0</v>
      </c>
      <c r="D6" s="3">
        <f t="shared" si="0"/>
        <v>572568369</v>
      </c>
      <c r="E6" s="3">
        <f t="shared" si="0"/>
        <v>683321879</v>
      </c>
      <c r="F6" s="3">
        <f t="shared" si="0"/>
        <v>597328806</v>
      </c>
      <c r="G6" s="3">
        <f t="shared" si="0"/>
        <v>270984143</v>
      </c>
      <c r="H6" s="3">
        <f t="shared" si="0"/>
        <v>359370377</v>
      </c>
    </row>
    <row r="7" spans="1:8" x14ac:dyDescent="0.25">
      <c r="A7" t="s">
        <v>27</v>
      </c>
      <c r="B7" s="2"/>
      <c r="C7" s="2"/>
      <c r="D7" s="2">
        <v>1914919640</v>
      </c>
      <c r="E7" s="2">
        <v>2027270101</v>
      </c>
      <c r="F7" s="2">
        <v>1943121361</v>
      </c>
      <c r="G7" s="2">
        <v>1922780172</v>
      </c>
      <c r="H7" s="7">
        <v>2119802080</v>
      </c>
    </row>
    <row r="8" spans="1:8" x14ac:dyDescent="0.25">
      <c r="A8" t="s">
        <v>101</v>
      </c>
      <c r="B8" s="2"/>
      <c r="C8" s="2"/>
      <c r="D8" s="2">
        <v>1342351271</v>
      </c>
      <c r="E8" s="2">
        <v>1343948222</v>
      </c>
      <c r="F8" s="2">
        <v>1345792555</v>
      </c>
      <c r="G8" s="2">
        <v>1651796029</v>
      </c>
      <c r="H8" s="2">
        <v>1760431703</v>
      </c>
    </row>
    <row r="9" spans="1:8" x14ac:dyDescent="0.25">
      <c r="B9" s="2"/>
      <c r="C9" s="2"/>
      <c r="D9" s="2"/>
      <c r="E9" s="2"/>
      <c r="F9" s="2"/>
      <c r="G9" s="2"/>
    </row>
    <row r="10" spans="1:8" x14ac:dyDescent="0.25">
      <c r="A10" t="s">
        <v>102</v>
      </c>
      <c r="B10" s="2"/>
      <c r="C10" s="2"/>
      <c r="D10" s="2">
        <v>71828356</v>
      </c>
      <c r="E10" s="2">
        <v>-100802483</v>
      </c>
      <c r="F10" s="2">
        <v>70285875</v>
      </c>
      <c r="G10" s="2">
        <v>95333456</v>
      </c>
      <c r="H10" s="7">
        <v>136443521</v>
      </c>
    </row>
    <row r="11" spans="1:8" x14ac:dyDescent="0.25">
      <c r="A11" t="s">
        <v>103</v>
      </c>
      <c r="B11" s="2"/>
      <c r="C11" s="2"/>
      <c r="D11" s="2">
        <v>214085792</v>
      </c>
      <c r="E11" s="2">
        <v>162517165</v>
      </c>
      <c r="F11" s="2">
        <v>248822191</v>
      </c>
      <c r="G11" s="2">
        <v>417240991</v>
      </c>
      <c r="H11" s="7">
        <v>206483843</v>
      </c>
    </row>
    <row r="12" spans="1:8" x14ac:dyDescent="0.25">
      <c r="A12" t="s">
        <v>16</v>
      </c>
      <c r="B12" s="2"/>
      <c r="C12" s="2"/>
      <c r="D12" s="2">
        <v>30226665</v>
      </c>
      <c r="E12" s="2">
        <v>56612548</v>
      </c>
      <c r="F12" s="2">
        <v>26579774</v>
      </c>
      <c r="G12" s="2">
        <v>21274876</v>
      </c>
      <c r="H12" s="7">
        <v>26166860</v>
      </c>
    </row>
    <row r="13" spans="1:8" x14ac:dyDescent="0.25">
      <c r="A13" s="1"/>
      <c r="B13" s="3">
        <f>B6+B10+B11+B12</f>
        <v>0</v>
      </c>
      <c r="C13" s="3">
        <f t="shared" ref="C13:H13" si="1">C6+C10+C11+C12</f>
        <v>0</v>
      </c>
      <c r="D13" s="3">
        <f t="shared" si="1"/>
        <v>888709182</v>
      </c>
      <c r="E13" s="3">
        <f t="shared" si="1"/>
        <v>801649109</v>
      </c>
      <c r="F13" s="3">
        <f t="shared" si="1"/>
        <v>943016646</v>
      </c>
      <c r="G13" s="3">
        <f t="shared" si="1"/>
        <v>804833466</v>
      </c>
      <c r="H13" s="3">
        <f t="shared" si="1"/>
        <v>728464601</v>
      </c>
    </row>
    <row r="14" spans="1:8" x14ac:dyDescent="0.25">
      <c r="A14" s="18" t="s">
        <v>78</v>
      </c>
      <c r="B14" s="3"/>
      <c r="C14" s="3"/>
      <c r="D14" s="3"/>
      <c r="E14" s="3"/>
      <c r="F14" s="3"/>
      <c r="G14" s="3"/>
    </row>
    <row r="15" spans="1:8" x14ac:dyDescent="0.25">
      <c r="A15" t="s">
        <v>104</v>
      </c>
      <c r="B15" s="2"/>
      <c r="C15" s="2"/>
      <c r="D15" s="2">
        <v>97444653</v>
      </c>
      <c r="E15" s="2">
        <v>109812338</v>
      </c>
      <c r="F15" s="2">
        <v>128303818</v>
      </c>
      <c r="G15" s="2">
        <v>192582142</v>
      </c>
      <c r="H15" s="7">
        <v>229859189</v>
      </c>
    </row>
    <row r="16" spans="1:8" x14ac:dyDescent="0.25">
      <c r="A16" t="s">
        <v>105</v>
      </c>
      <c r="B16" s="2"/>
      <c r="C16" s="2"/>
      <c r="D16" s="2">
        <v>25373808</v>
      </c>
      <c r="E16" s="2">
        <v>32552380</v>
      </c>
      <c r="F16" s="2">
        <v>35887045</v>
      </c>
      <c r="G16" s="2">
        <v>44498207</v>
      </c>
      <c r="H16" s="7">
        <v>48879566</v>
      </c>
    </row>
    <row r="17" spans="1:8" x14ac:dyDescent="0.25">
      <c r="A17" t="s">
        <v>17</v>
      </c>
      <c r="B17" s="2"/>
      <c r="C17" s="2"/>
      <c r="D17" s="2">
        <v>832018</v>
      </c>
      <c r="E17" s="2">
        <v>2372138</v>
      </c>
      <c r="F17" s="2">
        <v>781023</v>
      </c>
      <c r="G17" s="2">
        <v>2376164</v>
      </c>
      <c r="H17" s="7">
        <v>5291816</v>
      </c>
    </row>
    <row r="18" spans="1:8" x14ac:dyDescent="0.25">
      <c r="A18" t="s">
        <v>18</v>
      </c>
      <c r="B18" s="2"/>
      <c r="C18" s="2"/>
      <c r="D18" s="2">
        <v>3525415</v>
      </c>
      <c r="E18" s="2">
        <v>4424755</v>
      </c>
      <c r="F18" s="2">
        <v>4860898</v>
      </c>
      <c r="G18" s="2">
        <v>5646144</v>
      </c>
      <c r="H18" s="7">
        <v>6614976</v>
      </c>
    </row>
    <row r="19" spans="1:8" x14ac:dyDescent="0.25">
      <c r="A19" t="s">
        <v>120</v>
      </c>
      <c r="B19" s="2"/>
      <c r="C19" s="2"/>
      <c r="D19" s="2">
        <v>10541211</v>
      </c>
      <c r="E19" s="2">
        <v>5298840</v>
      </c>
      <c r="F19" s="2">
        <v>4725901</v>
      </c>
      <c r="G19" s="2">
        <v>7378542</v>
      </c>
      <c r="H19" s="7">
        <v>6506649</v>
      </c>
    </row>
    <row r="20" spans="1:8" x14ac:dyDescent="0.25">
      <c r="A20" t="s">
        <v>106</v>
      </c>
      <c r="B20" s="2"/>
      <c r="C20" s="2"/>
      <c r="D20" s="2">
        <v>7920000</v>
      </c>
      <c r="E20" s="2">
        <v>3158710</v>
      </c>
      <c r="F20" s="2">
        <v>6428710</v>
      </c>
      <c r="G20" s="2">
        <v>7590000</v>
      </c>
      <c r="H20" s="7">
        <v>3295000</v>
      </c>
    </row>
    <row r="21" spans="1:8" x14ac:dyDescent="0.25">
      <c r="A21" t="s">
        <v>19</v>
      </c>
      <c r="B21" s="2"/>
      <c r="C21" s="2"/>
      <c r="D21" s="2">
        <v>1598000</v>
      </c>
      <c r="E21" s="2">
        <v>1631500</v>
      </c>
      <c r="F21" s="2">
        <v>1873610</v>
      </c>
      <c r="G21" s="2">
        <v>2032250</v>
      </c>
      <c r="H21" s="7">
        <v>1780500</v>
      </c>
    </row>
    <row r="22" spans="1:8" x14ac:dyDescent="0.25">
      <c r="A22" t="s">
        <v>20</v>
      </c>
      <c r="B22" s="2"/>
      <c r="C22" s="2"/>
      <c r="D22" s="2">
        <v>327750</v>
      </c>
      <c r="E22" s="2">
        <v>316250</v>
      </c>
      <c r="F22" s="2">
        <v>381750</v>
      </c>
      <c r="G22" s="2">
        <v>662195</v>
      </c>
      <c r="H22" s="7">
        <v>672175</v>
      </c>
    </row>
    <row r="23" spans="1:8" x14ac:dyDescent="0.25">
      <c r="A23" t="s">
        <v>107</v>
      </c>
      <c r="B23" s="2"/>
      <c r="C23" s="2"/>
      <c r="D23" s="2">
        <v>9802768</v>
      </c>
      <c r="E23" s="2">
        <v>13677283</v>
      </c>
      <c r="F23" s="2">
        <v>15272116</v>
      </c>
      <c r="G23" s="2">
        <v>21976995</v>
      </c>
      <c r="H23" s="7">
        <v>22435338</v>
      </c>
    </row>
    <row r="24" spans="1:8" x14ac:dyDescent="0.25">
      <c r="A24" t="s">
        <v>21</v>
      </c>
      <c r="B24" s="2"/>
      <c r="C24" s="2"/>
      <c r="D24" s="2">
        <v>34649736</v>
      </c>
      <c r="E24" s="2">
        <v>38209253</v>
      </c>
      <c r="F24" s="2">
        <v>50075586</v>
      </c>
      <c r="G24" s="2">
        <v>92110633</v>
      </c>
      <c r="H24" s="7">
        <v>68407698</v>
      </c>
    </row>
    <row r="25" spans="1:8" x14ac:dyDescent="0.25">
      <c r="A25" s="1"/>
      <c r="B25" s="3">
        <f t="shared" ref="B25:E25" si="2">SUM(B15:B24)</f>
        <v>0</v>
      </c>
      <c r="C25" s="3">
        <f t="shared" si="2"/>
        <v>0</v>
      </c>
      <c r="D25" s="3">
        <f t="shared" si="2"/>
        <v>192015359</v>
      </c>
      <c r="E25" s="3">
        <f t="shared" si="2"/>
        <v>211453447</v>
      </c>
      <c r="F25" s="3">
        <f>SUM(F15:F24)</f>
        <v>248590457</v>
      </c>
      <c r="G25" s="3">
        <f>SUM(G15:G24)</f>
        <v>376853272</v>
      </c>
      <c r="H25" s="3">
        <f>SUM(H15:H24)</f>
        <v>393742907</v>
      </c>
    </row>
    <row r="26" spans="1:8" x14ac:dyDescent="0.25">
      <c r="A26" s="18" t="s">
        <v>79</v>
      </c>
      <c r="B26" s="3">
        <f t="shared" ref="B26:G26" si="3">B13-B25</f>
        <v>0</v>
      </c>
      <c r="C26" s="3">
        <f t="shared" si="3"/>
        <v>0</v>
      </c>
      <c r="D26" s="3">
        <f t="shared" si="3"/>
        <v>696693823</v>
      </c>
      <c r="E26" s="3">
        <f t="shared" si="3"/>
        <v>590195662</v>
      </c>
      <c r="F26" s="3">
        <f>F13-F25</f>
        <v>694426189</v>
      </c>
      <c r="G26" s="3">
        <f t="shared" si="3"/>
        <v>427980194</v>
      </c>
      <c r="H26" s="3">
        <f t="shared" ref="H26" si="4">H13-H25</f>
        <v>334721694</v>
      </c>
    </row>
    <row r="27" spans="1:8" x14ac:dyDescent="0.25">
      <c r="A27" s="15" t="s">
        <v>80</v>
      </c>
      <c r="B27" s="2"/>
      <c r="C27" s="2"/>
      <c r="D27" s="2"/>
      <c r="E27" s="2"/>
      <c r="F27" s="2"/>
      <c r="G27" s="2"/>
    </row>
    <row r="28" spans="1:8" x14ac:dyDescent="0.25">
      <c r="A28" t="s">
        <v>22</v>
      </c>
      <c r="B28" s="2"/>
      <c r="C28" s="2"/>
      <c r="D28" s="2">
        <v>188120423</v>
      </c>
      <c r="E28" s="2">
        <v>12811685</v>
      </c>
      <c r="F28" s="2">
        <v>52635850</v>
      </c>
      <c r="G28" s="2">
        <v>23623714</v>
      </c>
      <c r="H28" s="2">
        <v>-42661242</v>
      </c>
    </row>
    <row r="29" spans="1:8" x14ac:dyDescent="0.25">
      <c r="A29" t="s">
        <v>23</v>
      </c>
      <c r="B29" s="2"/>
      <c r="C29" s="2"/>
      <c r="D29" s="2">
        <v>66188524</v>
      </c>
      <c r="E29" s="2">
        <v>106762766</v>
      </c>
      <c r="F29" s="2">
        <v>197476514</v>
      </c>
      <c r="G29" s="2">
        <v>159456554</v>
      </c>
      <c r="H29" s="7">
        <v>106057989</v>
      </c>
    </row>
    <row r="30" spans="1:8" x14ac:dyDescent="0.25">
      <c r="A30" t="s">
        <v>24</v>
      </c>
      <c r="B30" s="2"/>
      <c r="C30" s="2"/>
      <c r="D30" s="2">
        <v>-6103370</v>
      </c>
      <c r="E30" s="2">
        <v>-13942436</v>
      </c>
      <c r="F30" s="2">
        <v>3918538</v>
      </c>
      <c r="G30" s="2">
        <v>-12899946</v>
      </c>
      <c r="H30" s="7">
        <v>86326098</v>
      </c>
    </row>
    <row r="31" spans="1:8" x14ac:dyDescent="0.25">
      <c r="A31" s="1"/>
      <c r="B31" s="3">
        <f t="shared" ref="B31:E31" si="5">SUM(B28:B30)</f>
        <v>0</v>
      </c>
      <c r="C31" s="3">
        <f t="shared" si="5"/>
        <v>0</v>
      </c>
      <c r="D31" s="3">
        <f t="shared" si="5"/>
        <v>248205577</v>
      </c>
      <c r="E31" s="3">
        <f t="shared" si="5"/>
        <v>105632015</v>
      </c>
      <c r="F31" s="3">
        <f>SUM(F28:F30)</f>
        <v>254030902</v>
      </c>
      <c r="G31" s="3">
        <f>SUM(G28:G30)</f>
        <v>170180322</v>
      </c>
      <c r="H31" s="3">
        <f>SUM(H28:H30)</f>
        <v>149722845</v>
      </c>
    </row>
    <row r="32" spans="1:8" x14ac:dyDescent="0.25">
      <c r="A32" s="18" t="s">
        <v>81</v>
      </c>
      <c r="B32" s="3">
        <f t="shared" ref="B32:E32" si="6">B26-B31</f>
        <v>0</v>
      </c>
      <c r="C32" s="3">
        <f t="shared" si="6"/>
        <v>0</v>
      </c>
      <c r="D32" s="3">
        <f t="shared" si="6"/>
        <v>448488246</v>
      </c>
      <c r="E32" s="3">
        <f t="shared" si="6"/>
        <v>484563647</v>
      </c>
      <c r="F32" s="3">
        <f>F26-F31</f>
        <v>440395287</v>
      </c>
      <c r="G32" s="3">
        <f>G26-G31</f>
        <v>257799872</v>
      </c>
      <c r="H32" s="3">
        <f>H26-H31</f>
        <v>184998849</v>
      </c>
    </row>
    <row r="33" spans="1:8" x14ac:dyDescent="0.25">
      <c r="A33" s="18" t="s">
        <v>82</v>
      </c>
      <c r="B33" s="2"/>
      <c r="C33" s="2"/>
      <c r="D33" s="2"/>
      <c r="E33" s="2"/>
      <c r="F33" s="2"/>
      <c r="G33" s="2"/>
    </row>
    <row r="34" spans="1:8" x14ac:dyDescent="0.25">
      <c r="A34" t="s">
        <v>25</v>
      </c>
      <c r="B34" s="2"/>
      <c r="C34" s="2"/>
      <c r="D34" s="2">
        <v>247563918</v>
      </c>
      <c r="E34" s="2">
        <v>251996473</v>
      </c>
      <c r="F34" s="2">
        <v>234122963</v>
      </c>
      <c r="G34" s="2">
        <v>104683901</v>
      </c>
      <c r="H34" s="7">
        <v>93475917</v>
      </c>
    </row>
    <row r="35" spans="1:8" x14ac:dyDescent="0.25">
      <c r="A35" t="s">
        <v>26</v>
      </c>
      <c r="B35" s="2"/>
      <c r="C35" s="2"/>
      <c r="D35" s="2">
        <v>937537</v>
      </c>
      <c r="E35" s="2">
        <v>-1580403</v>
      </c>
      <c r="F35" s="2">
        <v>876727</v>
      </c>
      <c r="G35" s="2">
        <v>-1689757</v>
      </c>
      <c r="H35" s="7">
        <v>-877276</v>
      </c>
    </row>
    <row r="36" spans="1:8" x14ac:dyDescent="0.25">
      <c r="B36" s="6">
        <f t="shared" ref="B36:D36" si="7">SUM(B34:B35)</f>
        <v>0</v>
      </c>
      <c r="C36" s="6">
        <f t="shared" si="7"/>
        <v>0</v>
      </c>
      <c r="D36" s="6">
        <f t="shared" si="7"/>
        <v>248501455</v>
      </c>
      <c r="E36" s="6">
        <f>SUM(E34:E35)</f>
        <v>250416070</v>
      </c>
      <c r="F36" s="6">
        <f>SUM(F34:F35)</f>
        <v>234999690</v>
      </c>
      <c r="G36" s="6">
        <f>SUM(G34:G35)</f>
        <v>102994144</v>
      </c>
      <c r="H36" s="6">
        <f>SUM(H34:H35)</f>
        <v>92598641</v>
      </c>
    </row>
    <row r="37" spans="1:8" x14ac:dyDescent="0.25">
      <c r="A37" s="1" t="s">
        <v>83</v>
      </c>
      <c r="B37" s="3">
        <f t="shared" ref="B37:E37" si="8">B32-B36</f>
        <v>0</v>
      </c>
      <c r="C37" s="3">
        <f t="shared" si="8"/>
        <v>0</v>
      </c>
      <c r="D37" s="3">
        <f>(D32-D36)</f>
        <v>199986791</v>
      </c>
      <c r="E37" s="3">
        <f t="shared" si="8"/>
        <v>234147577</v>
      </c>
      <c r="F37" s="3">
        <f>(F32-F36)</f>
        <v>205395597</v>
      </c>
      <c r="G37" s="3">
        <f>G32-G36</f>
        <v>154805728</v>
      </c>
      <c r="H37" s="3">
        <f>H32-H36</f>
        <v>92400208</v>
      </c>
    </row>
    <row r="38" spans="1:8" x14ac:dyDescent="0.25">
      <c r="A38" s="19" t="s">
        <v>84</v>
      </c>
      <c r="B38" s="9" t="e">
        <f>B37/('1'!B37/10)</f>
        <v>#DIV/0!</v>
      </c>
      <c r="C38" s="9" t="e">
        <f>C37/('1'!C37/10)</f>
        <v>#DIV/0!</v>
      </c>
      <c r="D38" s="9">
        <f>D37/('1'!D37/10)</f>
        <v>1.6541469250422265</v>
      </c>
      <c r="E38" s="9">
        <f>E37/('1'!E37/10)</f>
        <v>1.7606367221853192</v>
      </c>
      <c r="F38" s="9">
        <f>F37/('1'!F37/10)</f>
        <v>1.4434024557513279</v>
      </c>
      <c r="G38" s="9">
        <f>G37/('1'!G37/10)</f>
        <v>0.98898715578544738</v>
      </c>
      <c r="H38" s="9">
        <f>H37/('1'!H37/10)</f>
        <v>0.56219538346037523</v>
      </c>
    </row>
    <row r="39" spans="1:8" x14ac:dyDescent="0.25">
      <c r="A39" s="19" t="s">
        <v>85</v>
      </c>
      <c r="B39" s="3">
        <f>'1'!B37/10</f>
        <v>0</v>
      </c>
      <c r="C39" s="3">
        <f>'1'!C37/10</f>
        <v>0</v>
      </c>
      <c r="D39" s="3">
        <f>'1'!D37/10</f>
        <v>120900258.59999999</v>
      </c>
      <c r="E39" s="3">
        <f>'1'!E37/10</f>
        <v>132990283.59999999</v>
      </c>
      <c r="F39" s="3">
        <f>'1'!F37/10</f>
        <v>142299603.40000001</v>
      </c>
      <c r="G39" s="3">
        <f>'1'!G37/10</f>
        <v>156529563.69999999</v>
      </c>
      <c r="H39" s="3">
        <f>'1'!H37/10</f>
        <v>164356041.90000001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49" sqref="H49"/>
    </sheetView>
  </sheetViews>
  <sheetFormatPr defaultRowHeight="15" x14ac:dyDescent="0.25"/>
  <cols>
    <col min="1" max="1" width="48.7109375" customWidth="1"/>
    <col min="2" max="2" width="12.7109375" bestFit="1" customWidth="1"/>
    <col min="3" max="3" width="13.5703125" bestFit="1" customWidth="1"/>
    <col min="4" max="8" width="17.7109375" bestFit="1" customWidth="1"/>
  </cols>
  <sheetData>
    <row r="1" spans="1:8" x14ac:dyDescent="0.25">
      <c r="A1" s="1" t="s">
        <v>53</v>
      </c>
    </row>
    <row r="2" spans="1:8" x14ac:dyDescent="0.25">
      <c r="A2" s="1" t="s">
        <v>99</v>
      </c>
    </row>
    <row r="3" spans="1:8" x14ac:dyDescent="0.25">
      <c r="A3" t="s">
        <v>52</v>
      </c>
    </row>
    <row r="4" spans="1:8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  <c r="H4" s="13">
        <v>2018</v>
      </c>
    </row>
    <row r="5" spans="1:8" x14ac:dyDescent="0.25">
      <c r="A5" s="18" t="s">
        <v>86</v>
      </c>
    </row>
    <row r="6" spans="1:8" x14ac:dyDescent="0.25">
      <c r="A6" s="15" t="s">
        <v>87</v>
      </c>
    </row>
    <row r="7" spans="1:8" x14ac:dyDescent="0.25">
      <c r="A7" t="s">
        <v>114</v>
      </c>
      <c r="B7" s="7"/>
      <c r="C7" s="7"/>
      <c r="D7" s="7">
        <v>1868155282</v>
      </c>
      <c r="E7" s="7">
        <v>1917648911</v>
      </c>
      <c r="F7" s="2">
        <v>1902173605</v>
      </c>
      <c r="G7" s="2">
        <v>1960884193</v>
      </c>
      <c r="H7" s="2">
        <v>2180231956</v>
      </c>
    </row>
    <row r="8" spans="1:8" x14ac:dyDescent="0.25">
      <c r="A8" t="s">
        <v>113</v>
      </c>
      <c r="B8" s="7"/>
      <c r="C8" s="7"/>
      <c r="D8" s="2">
        <v>-1287211361</v>
      </c>
      <c r="E8" s="2">
        <v>-1289702945</v>
      </c>
      <c r="F8" s="2">
        <v>-1331648788</v>
      </c>
      <c r="G8" s="2">
        <v>-1804829728</v>
      </c>
      <c r="H8" s="2">
        <v>-1941075615</v>
      </c>
    </row>
    <row r="9" spans="1:8" x14ac:dyDescent="0.25">
      <c r="A9" t="s">
        <v>115</v>
      </c>
      <c r="B9" s="7"/>
      <c r="C9" s="7"/>
      <c r="D9" s="7">
        <v>214085792</v>
      </c>
      <c r="E9" s="7">
        <v>162517165</v>
      </c>
      <c r="F9" s="2">
        <v>232403689</v>
      </c>
      <c r="G9" s="2">
        <v>417240991</v>
      </c>
      <c r="H9" s="2">
        <v>206277201</v>
      </c>
    </row>
    <row r="10" spans="1:8" x14ac:dyDescent="0.25">
      <c r="A10" t="s">
        <v>116</v>
      </c>
      <c r="D10" s="7"/>
      <c r="E10" s="7"/>
      <c r="F10" s="2">
        <v>20670590</v>
      </c>
      <c r="G10" s="2">
        <v>16042138</v>
      </c>
      <c r="H10" s="2">
        <v>22299043</v>
      </c>
    </row>
    <row r="11" spans="1:8" x14ac:dyDescent="0.25">
      <c r="A11" t="s">
        <v>30</v>
      </c>
      <c r="B11" s="7"/>
      <c r="C11" s="7"/>
      <c r="D11" s="7">
        <v>27815308</v>
      </c>
      <c r="E11" s="7">
        <v>36438729</v>
      </c>
      <c r="F11" s="2">
        <v>72626920</v>
      </c>
      <c r="G11" s="2">
        <v>55783785</v>
      </c>
      <c r="H11" s="2">
        <v>51934663</v>
      </c>
    </row>
    <row r="12" spans="1:8" x14ac:dyDescent="0.25">
      <c r="A12" t="s">
        <v>31</v>
      </c>
      <c r="B12" s="7"/>
      <c r="C12" s="7"/>
      <c r="D12" s="2">
        <v>-101833000</v>
      </c>
      <c r="E12" s="2">
        <v>-114564342</v>
      </c>
      <c r="F12" s="2">
        <v>-129975478</v>
      </c>
      <c r="G12" s="2">
        <v>-193210765</v>
      </c>
      <c r="H12" s="2">
        <v>-217687568</v>
      </c>
    </row>
    <row r="13" spans="1:8" x14ac:dyDescent="0.25">
      <c r="A13" t="s">
        <v>117</v>
      </c>
      <c r="B13" s="7"/>
      <c r="C13" s="7"/>
      <c r="D13" s="2">
        <v>-36863059</v>
      </c>
      <c r="E13" s="2">
        <v>-46584471</v>
      </c>
      <c r="F13" s="2">
        <v>-54722675</v>
      </c>
      <c r="G13" s="2">
        <v>-58633264</v>
      </c>
      <c r="H13" s="2">
        <v>-63202918</v>
      </c>
    </row>
    <row r="14" spans="1:8" x14ac:dyDescent="0.25">
      <c r="A14" t="s">
        <v>32</v>
      </c>
      <c r="B14" s="7"/>
      <c r="C14" s="7"/>
      <c r="D14" s="2">
        <v>-83737493</v>
      </c>
      <c r="E14" s="2">
        <v>-241866029</v>
      </c>
      <c r="F14" s="2">
        <v>-316440866</v>
      </c>
      <c r="G14" s="2">
        <v>-291982354</v>
      </c>
      <c r="H14" s="2">
        <v>-67358318</v>
      </c>
    </row>
    <row r="15" spans="1:8" x14ac:dyDescent="0.25">
      <c r="A15" t="s">
        <v>33</v>
      </c>
      <c r="B15" s="7"/>
      <c r="C15" s="7"/>
      <c r="D15" s="2">
        <v>30250930</v>
      </c>
      <c r="E15" s="2">
        <v>56422285</v>
      </c>
      <c r="F15" s="2">
        <v>52849773</v>
      </c>
      <c r="G15" s="2">
        <v>21328178</v>
      </c>
      <c r="H15" s="2">
        <v>4074459</v>
      </c>
    </row>
    <row r="16" spans="1:8" x14ac:dyDescent="0.25">
      <c r="A16" t="s">
        <v>118</v>
      </c>
      <c r="B16" s="7"/>
      <c r="C16" s="7"/>
      <c r="D16" s="2">
        <v>-37407504</v>
      </c>
      <c r="E16" s="2">
        <v>-42529141</v>
      </c>
      <c r="F16" s="2">
        <v>-53111969</v>
      </c>
      <c r="G16" s="2">
        <v>-92110633</v>
      </c>
      <c r="H16" s="2">
        <v>-68407698</v>
      </c>
    </row>
    <row r="17" spans="1:9" x14ac:dyDescent="0.25">
      <c r="A17" s="1"/>
      <c r="B17" s="7">
        <f t="shared" ref="B17:E17" si="0">SUM(B7:B16)</f>
        <v>0</v>
      </c>
      <c r="C17" s="7">
        <f t="shared" si="0"/>
        <v>0</v>
      </c>
      <c r="D17" s="8">
        <f t="shared" si="0"/>
        <v>593254895</v>
      </c>
      <c r="E17" s="8">
        <f t="shared" si="0"/>
        <v>437780162</v>
      </c>
      <c r="F17" s="8">
        <f t="shared" ref="F17" si="1">SUM(F7:F16)</f>
        <v>394824801</v>
      </c>
      <c r="G17" s="8">
        <f t="shared" ref="G17" si="2">SUM(G7:G16)</f>
        <v>30512541</v>
      </c>
      <c r="H17" s="8">
        <f>SUM(H7:H16)</f>
        <v>107085205</v>
      </c>
    </row>
    <row r="18" spans="1:9" x14ac:dyDescent="0.25">
      <c r="A18" s="1"/>
    </row>
    <row r="19" spans="1:9" x14ac:dyDescent="0.25">
      <c r="A19" s="17" t="s">
        <v>88</v>
      </c>
    </row>
    <row r="20" spans="1:9" x14ac:dyDescent="0.25">
      <c r="A20" t="s">
        <v>34</v>
      </c>
    </row>
    <row r="21" spans="1:9" x14ac:dyDescent="0.25">
      <c r="A21" t="s">
        <v>35</v>
      </c>
    </row>
    <row r="22" spans="1:9" x14ac:dyDescent="0.25">
      <c r="A22" t="s">
        <v>36</v>
      </c>
      <c r="B22" s="7"/>
      <c r="C22" s="7"/>
      <c r="D22" s="2">
        <v>-6106650839</v>
      </c>
      <c r="E22" s="2">
        <v>-901820996</v>
      </c>
      <c r="F22" s="2">
        <v>-1459746260</v>
      </c>
      <c r="G22" s="2">
        <v>-725482101</v>
      </c>
      <c r="H22" s="2">
        <v>2795145653</v>
      </c>
    </row>
    <row r="23" spans="1:9" x14ac:dyDescent="0.25">
      <c r="A23" t="s">
        <v>108</v>
      </c>
      <c r="B23" s="7"/>
      <c r="C23" s="7"/>
      <c r="D23" s="2">
        <v>2226832935</v>
      </c>
      <c r="E23" s="2">
        <v>-336599518</v>
      </c>
      <c r="F23" s="2">
        <v>-214397569</v>
      </c>
      <c r="G23" s="2">
        <v>74320213</v>
      </c>
      <c r="H23" s="2">
        <v>-162797510</v>
      </c>
    </row>
    <row r="24" spans="1:9" x14ac:dyDescent="0.25">
      <c r="A24" t="s">
        <v>109</v>
      </c>
      <c r="B24" s="7"/>
      <c r="C24" s="7"/>
      <c r="D24" s="2">
        <v>1094000000</v>
      </c>
      <c r="E24" s="2">
        <v>-130000000</v>
      </c>
      <c r="F24" s="2">
        <v>1650000000</v>
      </c>
      <c r="G24" s="2">
        <v>1434092500</v>
      </c>
      <c r="H24" s="2">
        <v>-1547267500</v>
      </c>
    </row>
    <row r="25" spans="1:9" x14ac:dyDescent="0.25">
      <c r="A25" t="s">
        <v>37</v>
      </c>
      <c r="B25" s="7"/>
      <c r="C25" s="7"/>
      <c r="D25" s="2">
        <v>2191052715</v>
      </c>
      <c r="E25" s="2">
        <v>1223345343</v>
      </c>
      <c r="F25" s="2">
        <v>-317565384</v>
      </c>
      <c r="G25" s="2">
        <v>103121318</v>
      </c>
      <c r="H25" s="2">
        <v>-391959424</v>
      </c>
      <c r="I25" s="7"/>
    </row>
    <row r="26" spans="1:9" x14ac:dyDescent="0.25">
      <c r="A26" t="s">
        <v>38</v>
      </c>
      <c r="B26" s="7"/>
      <c r="D26" s="7">
        <v>111616160</v>
      </c>
      <c r="E26" s="7">
        <v>123427751</v>
      </c>
      <c r="F26" s="2">
        <v>323303915</v>
      </c>
      <c r="G26" s="2">
        <v>-231670971</v>
      </c>
      <c r="H26" s="2">
        <v>-697896214</v>
      </c>
    </row>
    <row r="27" spans="1:9" x14ac:dyDescent="0.25">
      <c r="A27" t="s">
        <v>39</v>
      </c>
      <c r="B27" s="7"/>
    </row>
    <row r="28" spans="1:9" x14ac:dyDescent="0.25">
      <c r="A28" t="s">
        <v>38</v>
      </c>
      <c r="B28" s="7"/>
      <c r="C28" s="7"/>
      <c r="D28" s="7"/>
      <c r="E28" s="7"/>
      <c r="F28" s="7"/>
      <c r="G28" s="7"/>
    </row>
    <row r="29" spans="1:9" x14ac:dyDescent="0.25">
      <c r="A29" t="s">
        <v>40</v>
      </c>
      <c r="B29" s="20">
        <f t="shared" ref="B29:G29" si="3">SUM(B22:B28)</f>
        <v>0</v>
      </c>
      <c r="C29" s="20">
        <f t="shared" si="3"/>
        <v>0</v>
      </c>
      <c r="D29" s="20">
        <f t="shared" si="3"/>
        <v>-483149029</v>
      </c>
      <c r="E29" s="20">
        <f t="shared" si="3"/>
        <v>-21647420</v>
      </c>
      <c r="F29" s="20">
        <f t="shared" si="3"/>
        <v>-18405298</v>
      </c>
      <c r="G29" s="20">
        <f t="shared" si="3"/>
        <v>654380959</v>
      </c>
      <c r="H29" s="20">
        <f>SUM(H22:H28)</f>
        <v>-4774995</v>
      </c>
    </row>
    <row r="30" spans="1:9" x14ac:dyDescent="0.25">
      <c r="A30" s="1"/>
      <c r="B30" s="8">
        <f t="shared" ref="B30:E30" si="4">B17+B29</f>
        <v>0</v>
      </c>
      <c r="C30" s="8">
        <f t="shared" si="4"/>
        <v>0</v>
      </c>
      <c r="D30" s="8">
        <f t="shared" si="4"/>
        <v>110105866</v>
      </c>
      <c r="E30" s="8">
        <f t="shared" si="4"/>
        <v>416132742</v>
      </c>
      <c r="F30" s="8">
        <f>F17+F29</f>
        <v>376419503</v>
      </c>
      <c r="G30" s="8">
        <f>G17+G29</f>
        <v>684893500</v>
      </c>
      <c r="H30" s="8">
        <f>H17+H29</f>
        <v>102310210</v>
      </c>
    </row>
    <row r="31" spans="1:9" x14ac:dyDescent="0.25">
      <c r="A31" s="18" t="s">
        <v>89</v>
      </c>
    </row>
    <row r="32" spans="1:9" x14ac:dyDescent="0.25">
      <c r="A32" t="s">
        <v>41</v>
      </c>
      <c r="B32" s="7"/>
      <c r="C32" s="7"/>
      <c r="D32" s="2">
        <v>4757613295</v>
      </c>
      <c r="E32" s="2">
        <v>4603438029</v>
      </c>
      <c r="F32" s="7">
        <v>796160694</v>
      </c>
      <c r="G32" s="7">
        <v>3829089713</v>
      </c>
      <c r="H32" s="2">
        <v>922582886</v>
      </c>
    </row>
    <row r="33" spans="1:8" x14ac:dyDescent="0.25">
      <c r="A33" t="s">
        <v>121</v>
      </c>
      <c r="B33" s="7"/>
      <c r="C33" s="7"/>
      <c r="D33" s="2">
        <v>-4953647482</v>
      </c>
      <c r="E33" s="2">
        <v>-4836934940</v>
      </c>
      <c r="F33" s="2">
        <v>-788365293</v>
      </c>
      <c r="G33" s="2">
        <v>-3878740950</v>
      </c>
      <c r="H33" s="2">
        <v>-578497548</v>
      </c>
    </row>
    <row r="34" spans="1:8" x14ac:dyDescent="0.25">
      <c r="A34" t="s">
        <v>110</v>
      </c>
      <c r="B34" s="7"/>
      <c r="C34" s="7"/>
      <c r="D34" s="2">
        <v>-17107260</v>
      </c>
      <c r="E34" s="2">
        <v>-20808208</v>
      </c>
      <c r="F34" s="2">
        <v>-19835993</v>
      </c>
      <c r="G34" s="2">
        <v>-31909199</v>
      </c>
      <c r="H34" s="2">
        <v>-13780843</v>
      </c>
    </row>
    <row r="35" spans="1:8" x14ac:dyDescent="0.25">
      <c r="A35" t="s">
        <v>111</v>
      </c>
      <c r="B35" s="7"/>
      <c r="C35" s="7"/>
      <c r="D35" s="2">
        <v>628062</v>
      </c>
      <c r="E35" s="2">
        <v>2870545</v>
      </c>
      <c r="F35" s="2">
        <v>147213</v>
      </c>
      <c r="G35" s="2">
        <v>128280</v>
      </c>
      <c r="H35" s="2">
        <v>3429524</v>
      </c>
    </row>
    <row r="36" spans="1:8" x14ac:dyDescent="0.25">
      <c r="A36" t="s">
        <v>42</v>
      </c>
      <c r="D36" s="7"/>
      <c r="E36" s="7"/>
      <c r="F36" s="7"/>
      <c r="G36" s="7"/>
      <c r="H36" s="2"/>
    </row>
    <row r="37" spans="1:8" x14ac:dyDescent="0.25">
      <c r="A37" s="1"/>
      <c r="B37" s="2">
        <f t="shared" ref="B37:G37" si="5">SUM(B32:B35)</f>
        <v>0</v>
      </c>
      <c r="C37" s="2">
        <f t="shared" si="5"/>
        <v>0</v>
      </c>
      <c r="D37" s="2">
        <f t="shared" si="5"/>
        <v>-212513385</v>
      </c>
      <c r="E37" s="2">
        <f t="shared" si="5"/>
        <v>-251434574</v>
      </c>
      <c r="F37" s="2">
        <f t="shared" si="5"/>
        <v>-11893379</v>
      </c>
      <c r="G37" s="2">
        <f t="shared" si="5"/>
        <v>-81432156</v>
      </c>
      <c r="H37" s="2">
        <f>SUM(H32:H35)</f>
        <v>333734019</v>
      </c>
    </row>
    <row r="38" spans="1:8" x14ac:dyDescent="0.25">
      <c r="A38" s="18" t="s">
        <v>90</v>
      </c>
      <c r="H38" s="2"/>
    </row>
    <row r="39" spans="1:8" x14ac:dyDescent="0.25">
      <c r="A39" t="s">
        <v>43</v>
      </c>
      <c r="B39" s="7"/>
      <c r="F39" s="7">
        <v>-66495142</v>
      </c>
      <c r="H39" s="2"/>
    </row>
    <row r="40" spans="1:8" x14ac:dyDescent="0.25">
      <c r="A40" t="s">
        <v>112</v>
      </c>
      <c r="B40" s="7"/>
      <c r="C40" s="7"/>
      <c r="D40" s="7">
        <v>1040797636</v>
      </c>
      <c r="E40" s="7">
        <v>1357468545</v>
      </c>
      <c r="F40" s="7">
        <v>2253373250</v>
      </c>
      <c r="G40" s="7">
        <v>2753709120</v>
      </c>
      <c r="H40" s="2">
        <v>662530670</v>
      </c>
    </row>
    <row r="41" spans="1:8" x14ac:dyDescent="0.25">
      <c r="A41" t="s">
        <v>44</v>
      </c>
      <c r="D41" s="7"/>
      <c r="E41" s="7">
        <v>500000000</v>
      </c>
      <c r="H41" s="2"/>
    </row>
    <row r="42" spans="1:8" x14ac:dyDescent="0.25">
      <c r="A42" t="s">
        <v>45</v>
      </c>
      <c r="D42" s="2"/>
      <c r="F42" s="7">
        <v>-100000000</v>
      </c>
      <c r="G42" s="7">
        <v>-100000000</v>
      </c>
      <c r="H42" s="2">
        <v>-1786746005</v>
      </c>
    </row>
    <row r="43" spans="1:8" x14ac:dyDescent="0.25">
      <c r="A43" t="s">
        <v>46</v>
      </c>
      <c r="B43" s="7"/>
      <c r="C43" s="7"/>
      <c r="D43" s="2">
        <v>-572282467</v>
      </c>
      <c r="E43" s="2">
        <v>-950229035</v>
      </c>
      <c r="F43" s="7">
        <v>-1375659090</v>
      </c>
      <c r="G43" s="7">
        <v>-1309601473</v>
      </c>
      <c r="H43" s="2"/>
    </row>
    <row r="44" spans="1:8" x14ac:dyDescent="0.25">
      <c r="A44" t="s">
        <v>15</v>
      </c>
      <c r="B44" s="7"/>
      <c r="C44" s="7"/>
      <c r="D44" s="2"/>
      <c r="E44" s="7"/>
      <c r="F44" s="7"/>
      <c r="G44" s="7"/>
      <c r="H44" s="2"/>
    </row>
    <row r="45" spans="1:8" x14ac:dyDescent="0.25">
      <c r="A45" t="s">
        <v>119</v>
      </c>
      <c r="B45" s="7"/>
      <c r="C45" s="7"/>
      <c r="D45" s="2">
        <v>-6012987</v>
      </c>
      <c r="E45" s="2">
        <v>-602773268</v>
      </c>
      <c r="F45" s="7">
        <v>-273655150</v>
      </c>
      <c r="G45" s="7">
        <v>99702031</v>
      </c>
      <c r="H45" s="2">
        <v>9600000</v>
      </c>
    </row>
    <row r="46" spans="1:8" x14ac:dyDescent="0.25">
      <c r="A46" s="1"/>
      <c r="B46" s="7">
        <f>SUM(B39:B45)</f>
        <v>0</v>
      </c>
      <c r="C46" s="7">
        <f t="shared" ref="C46:E46" si="6">SUM(C40:C45)</f>
        <v>0</v>
      </c>
      <c r="D46" s="7">
        <f t="shared" si="6"/>
        <v>462502182</v>
      </c>
      <c r="E46" s="7">
        <f t="shared" si="6"/>
        <v>304466242</v>
      </c>
      <c r="F46" s="7">
        <f>SUM(F39:F45)</f>
        <v>437563868</v>
      </c>
      <c r="G46" s="7">
        <f>SUM(G39:G45)</f>
        <v>1443809678</v>
      </c>
      <c r="H46" s="2">
        <f>SUM(H39:H45)</f>
        <v>-1114615335</v>
      </c>
    </row>
    <row r="47" spans="1:8" x14ac:dyDescent="0.25">
      <c r="A47" s="18" t="s">
        <v>91</v>
      </c>
      <c r="B47" s="7">
        <f t="shared" ref="B47:E47" si="7">B30+B37+B46</f>
        <v>0</v>
      </c>
      <c r="C47" s="7">
        <f t="shared" si="7"/>
        <v>0</v>
      </c>
      <c r="D47" s="7">
        <f t="shared" si="7"/>
        <v>360094663</v>
      </c>
      <c r="E47" s="7">
        <f t="shared" si="7"/>
        <v>469164410</v>
      </c>
      <c r="F47" s="7">
        <f>F30+F37+F46</f>
        <v>802089992</v>
      </c>
      <c r="G47" s="7">
        <f>G30+G37+G46</f>
        <v>2047271022</v>
      </c>
      <c r="H47" s="2">
        <f>H30+H37+H46</f>
        <v>-678571106</v>
      </c>
    </row>
    <row r="48" spans="1:8" x14ac:dyDescent="0.25">
      <c r="A48" s="19" t="s">
        <v>92</v>
      </c>
      <c r="B48" s="7"/>
      <c r="F48" s="7"/>
      <c r="G48" s="7"/>
    </row>
    <row r="49" spans="1:8" x14ac:dyDescent="0.25">
      <c r="A49" s="19" t="s">
        <v>93</v>
      </c>
      <c r="B49" s="7"/>
      <c r="C49" s="7"/>
      <c r="D49" s="7">
        <v>377717885</v>
      </c>
      <c r="E49" s="7">
        <v>737812548</v>
      </c>
      <c r="F49" s="7">
        <v>1206976958</v>
      </c>
      <c r="G49" s="7">
        <v>2009066952</v>
      </c>
      <c r="H49" s="7">
        <v>4056337973</v>
      </c>
    </row>
    <row r="50" spans="1:8" x14ac:dyDescent="0.25">
      <c r="A50" s="18" t="s">
        <v>94</v>
      </c>
      <c r="B50" s="7">
        <f t="shared" ref="B50:G50" si="8">SUM(B47:B49)</f>
        <v>0</v>
      </c>
      <c r="C50" s="7">
        <f t="shared" si="8"/>
        <v>0</v>
      </c>
      <c r="D50" s="7">
        <f t="shared" si="8"/>
        <v>737812548</v>
      </c>
      <c r="E50" s="7">
        <f t="shared" si="8"/>
        <v>1206976958</v>
      </c>
      <c r="F50" s="7">
        <f t="shared" si="8"/>
        <v>2009066950</v>
      </c>
      <c r="G50" s="7">
        <f t="shared" si="8"/>
        <v>4056337974</v>
      </c>
      <c r="H50" s="2">
        <f>SUM(H47:H49)</f>
        <v>3377766867</v>
      </c>
    </row>
    <row r="51" spans="1:8" x14ac:dyDescent="0.25">
      <c r="A51" s="19" t="s">
        <v>95</v>
      </c>
      <c r="B51" s="9" t="e">
        <f>B30/('1'!B37/10)</f>
        <v>#DIV/0!</v>
      </c>
      <c r="C51" s="9" t="e">
        <f>C30/('1'!C37/10)</f>
        <v>#DIV/0!</v>
      </c>
      <c r="D51" s="9">
        <f>D30/('1'!D37/10)</f>
        <v>0.91071654663938006</v>
      </c>
      <c r="E51" s="9">
        <f>E30/('1'!E37/10)</f>
        <v>3.1290462034927189</v>
      </c>
      <c r="F51" s="9">
        <f>F30/('1'!F37/10)</f>
        <v>2.6452603802548613</v>
      </c>
      <c r="G51" s="9">
        <f>G30/('1'!G37/10)</f>
        <v>4.3754897401531574</v>
      </c>
      <c r="H51" s="9">
        <f>H30/('1'!H37/10)</f>
        <v>0.62249132321067413</v>
      </c>
    </row>
    <row r="52" spans="1:8" x14ac:dyDescent="0.25">
      <c r="A52" s="18" t="s">
        <v>96</v>
      </c>
      <c r="B52" s="8">
        <f>'1'!B37/10</f>
        <v>0</v>
      </c>
      <c r="C52" s="8">
        <f>'1'!C37/10</f>
        <v>0</v>
      </c>
      <c r="D52" s="8">
        <f>'1'!D37/10</f>
        <v>120900258.59999999</v>
      </c>
      <c r="E52" s="8">
        <f>'1'!E37/10</f>
        <v>132990283.59999999</v>
      </c>
      <c r="F52" s="8">
        <f>'1'!F37/10</f>
        <v>142299603.40000001</v>
      </c>
      <c r="G52" s="8">
        <f>'1'!G37/10</f>
        <v>156529563.69999999</v>
      </c>
      <c r="H52" s="8">
        <f>'1'!H37/10</f>
        <v>164356041.90000001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J4" sqref="J4"/>
    </sheetView>
  </sheetViews>
  <sheetFormatPr defaultRowHeight="15" x14ac:dyDescent="0.25"/>
  <cols>
    <col min="1" max="1" width="34.5703125" bestFit="1" customWidth="1"/>
  </cols>
  <sheetData>
    <row r="1" spans="1:8" x14ac:dyDescent="0.25">
      <c r="A1" s="1" t="s">
        <v>53</v>
      </c>
    </row>
    <row r="2" spans="1:8" x14ac:dyDescent="0.25">
      <c r="A2" s="1" t="s">
        <v>48</v>
      </c>
    </row>
    <row r="3" spans="1:8" x14ac:dyDescent="0.25">
      <c r="A3" t="s">
        <v>52</v>
      </c>
    </row>
    <row r="4" spans="1:8" x14ac:dyDescent="0.25">
      <c r="A4" s="13"/>
      <c r="B4" s="13">
        <v>2012</v>
      </c>
      <c r="C4" s="13">
        <v>2013</v>
      </c>
      <c r="D4" s="13">
        <v>2014</v>
      </c>
      <c r="E4" s="13">
        <v>2015</v>
      </c>
      <c r="F4" s="13">
        <v>2016</v>
      </c>
      <c r="G4" s="13">
        <v>2017</v>
      </c>
      <c r="H4" s="13">
        <v>2018</v>
      </c>
    </row>
    <row r="5" spans="1:8" x14ac:dyDescent="0.25">
      <c r="A5" t="s">
        <v>54</v>
      </c>
      <c r="B5" s="11" t="e">
        <f>'2'!B6/'2'!B7</f>
        <v>#DIV/0!</v>
      </c>
      <c r="C5" s="11" t="e">
        <f>'2'!C6/'2'!C7</f>
        <v>#DIV/0!</v>
      </c>
      <c r="D5" s="11">
        <f>'2'!D6/'2'!D7</f>
        <v>0.2990038626372854</v>
      </c>
      <c r="E5" s="11">
        <f>'2'!E6/'2'!E7</f>
        <v>0.33706504064896681</v>
      </c>
      <c r="F5" s="11">
        <f>'2'!F6/'2'!F7</f>
        <v>0.30740684446626287</v>
      </c>
      <c r="G5" s="11">
        <f>'2'!G6/'2'!G7</f>
        <v>0.14093350188759904</v>
      </c>
      <c r="H5" s="11">
        <f>'2'!H6/'2'!H7</f>
        <v>0.16953015585304076</v>
      </c>
    </row>
    <row r="6" spans="1:8" x14ac:dyDescent="0.25">
      <c r="A6" t="s">
        <v>49</v>
      </c>
      <c r="B6" s="11" t="e">
        <f>'2'!B26/'2'!B13</f>
        <v>#DIV/0!</v>
      </c>
      <c r="C6" s="11" t="e">
        <f>'2'!C26/'2'!C13</f>
        <v>#DIV/0!</v>
      </c>
      <c r="D6" s="11">
        <f>'2'!D26/'2'!D13</f>
        <v>0.783939040026707</v>
      </c>
      <c r="E6" s="11">
        <f>'2'!E26/'2'!E13</f>
        <v>0.7362269294307916</v>
      </c>
      <c r="F6" s="11">
        <f>'2'!F26/'2'!F13</f>
        <v>0.73638804993056295</v>
      </c>
      <c r="G6" s="11">
        <f>'2'!G26/'2'!G13</f>
        <v>0.53176242301037713</v>
      </c>
      <c r="H6" s="11">
        <f>'2'!H26/'2'!H13</f>
        <v>0.45948930605620464</v>
      </c>
    </row>
    <row r="7" spans="1:8" x14ac:dyDescent="0.25">
      <c r="A7" t="s">
        <v>50</v>
      </c>
      <c r="B7" s="11" t="e">
        <f>'2'!B37/'2'!B13</f>
        <v>#DIV/0!</v>
      </c>
      <c r="C7" s="11" t="e">
        <f>'2'!C37/'2'!C13</f>
        <v>#DIV/0!</v>
      </c>
      <c r="D7" s="11">
        <f>'2'!D37/'2'!D13</f>
        <v>0.22503063437460918</v>
      </c>
      <c r="E7" s="11">
        <f>'2'!E37/'2'!E13</f>
        <v>0.29208237665489628</v>
      </c>
      <c r="F7" s="11">
        <f>'2'!F37/'2'!F13</f>
        <v>0.21780696859512277</v>
      </c>
      <c r="G7" s="11">
        <f>'2'!G37/'2'!G13</f>
        <v>0.19234504346517817</v>
      </c>
      <c r="H7" s="11">
        <f>'2'!H37/'2'!H13</f>
        <v>0.12684241330760285</v>
      </c>
    </row>
    <row r="8" spans="1:8" x14ac:dyDescent="0.25">
      <c r="A8" t="s">
        <v>55</v>
      </c>
      <c r="B8" s="11" t="e">
        <f>'2'!B37/'1'!B25</f>
        <v>#DIV/0!</v>
      </c>
      <c r="C8" s="11" t="e">
        <f>'2'!C37/'1'!C25</f>
        <v>#DIV/0!</v>
      </c>
      <c r="D8" s="11">
        <f>'2'!D37/'1'!D25</f>
        <v>1.1003809721626758E-2</v>
      </c>
      <c r="E8" s="11">
        <f>'2'!E37/'1'!E25</f>
        <v>1.1553866141793904E-2</v>
      </c>
      <c r="F8" s="11">
        <f>'2'!F37/'1'!F25</f>
        <v>8.9098723645773328E-3</v>
      </c>
      <c r="G8" s="11">
        <f>'2'!G37/'1'!G25</f>
        <v>5.9202937183945106E-3</v>
      </c>
      <c r="H8" s="11">
        <f>'2'!H37/'1'!H25</f>
        <v>3.9959124422905713E-3</v>
      </c>
    </row>
    <row r="9" spans="1:8" x14ac:dyDescent="0.25">
      <c r="A9" t="s">
        <v>56</v>
      </c>
      <c r="B9" s="11" t="e">
        <f>'2'!B37/'1'!B44</f>
        <v>#DIV/0!</v>
      </c>
      <c r="C9" s="11" t="e">
        <f>'2'!C37/'1'!C44</f>
        <v>#DIV/0!</v>
      </c>
      <c r="D9" s="11">
        <f>'2'!D37/'1'!D44</f>
        <v>0.11066257284238376</v>
      </c>
      <c r="E9" s="11">
        <f>'2'!E37/'1'!E44</f>
        <v>9.3887112904003867E-2</v>
      </c>
      <c r="F9" s="11">
        <f>'2'!F37/'1'!F44</f>
        <v>9.6302036550699591E-2</v>
      </c>
      <c r="G9" s="11">
        <f>'2'!G37/'1'!G44</f>
        <v>6.767070570498851E-2</v>
      </c>
      <c r="H9" s="11">
        <f>'2'!H37/'1'!H44</f>
        <v>4.015091226964855E-2</v>
      </c>
    </row>
    <row r="10" spans="1:8" x14ac:dyDescent="0.25">
      <c r="A10" t="s">
        <v>51</v>
      </c>
      <c r="B10" s="12"/>
      <c r="C10" s="12"/>
      <c r="D10" s="12">
        <v>0.12470000000000001</v>
      </c>
      <c r="E10" s="12">
        <v>0.1338</v>
      </c>
      <c r="F10" s="12">
        <v>0.12859999999999999</v>
      </c>
      <c r="G10" s="12">
        <v>0.1231</v>
      </c>
      <c r="H10" s="12">
        <v>0.128</v>
      </c>
    </row>
    <row r="11" spans="1:8" x14ac:dyDescent="0.25">
      <c r="A11" t="s">
        <v>57</v>
      </c>
      <c r="B11" s="12"/>
      <c r="C11" s="12"/>
      <c r="D11" s="12">
        <v>8.5099999999999995E-2</v>
      </c>
      <c r="E11" s="12">
        <v>8.4099999999999994E-2</v>
      </c>
      <c r="F11" s="12">
        <v>8.4400000000000003E-2</v>
      </c>
      <c r="G11" s="12">
        <v>8.7300000000000003E-2</v>
      </c>
      <c r="H11" s="12">
        <v>9.6799999999999997E-2</v>
      </c>
    </row>
    <row r="12" spans="1:8" x14ac:dyDescent="0.25">
      <c r="A12" t="s">
        <v>58</v>
      </c>
      <c r="B12" s="12" t="e">
        <f>'1'!B19/('1'!B32+'1'!B31)</f>
        <v>#DIV/0!</v>
      </c>
      <c r="C12" s="12" t="e">
        <f>'1'!C19/('1'!C32+'1'!C31)</f>
        <v>#DIV/0!</v>
      </c>
      <c r="D12" s="12">
        <f>'1'!D19/('1'!D32+'1'!D31)</f>
        <v>1.3768305518596533</v>
      </c>
      <c r="E12" s="12">
        <f>'1'!E19/('1'!E32+'1'!E31)</f>
        <v>1.3259005709477374</v>
      </c>
      <c r="F12" s="12">
        <f>'1'!F19/('1'!F32+'1'!F31)</f>
        <v>1.3025265415705125</v>
      </c>
      <c r="G12" s="12">
        <f>'1'!G19/('1'!G32+'1'!G31)</f>
        <v>1.2154838771968735</v>
      </c>
      <c r="H12" s="12">
        <f>'1'!H19/('1'!H32+'1'!H31)</f>
        <v>1.2179941202733564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2018-06-11T04:46:28Z</dcterms:created>
  <dcterms:modified xsi:type="dcterms:W3CDTF">2020-04-13T06:48:54Z</dcterms:modified>
</cp:coreProperties>
</file>