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ravel &amp; leisure (1)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3" l="1"/>
  <c r="I12" i="3"/>
  <c r="I46" i="3" s="1"/>
  <c r="I38" i="3"/>
  <c r="I26" i="2"/>
  <c r="I10" i="2"/>
  <c r="I8" i="2"/>
  <c r="I52" i="1"/>
  <c r="I40" i="1"/>
  <c r="I51" i="1" s="1"/>
  <c r="I29" i="1"/>
  <c r="I24" i="1"/>
  <c r="I11" i="1"/>
  <c r="I7" i="1"/>
  <c r="I40" i="3" l="1"/>
  <c r="I42" i="3" s="1"/>
  <c r="I13" i="2"/>
  <c r="I22" i="2" s="1"/>
  <c r="I24" i="2" s="1"/>
  <c r="I29" i="2" s="1"/>
  <c r="I31" i="2" s="1"/>
  <c r="I38" i="1"/>
  <c r="I49" i="1" s="1"/>
  <c r="I20" i="1"/>
  <c r="C52" i="1"/>
  <c r="D52" i="1"/>
  <c r="E52" i="1"/>
  <c r="F52" i="1"/>
  <c r="G52" i="1"/>
  <c r="H52" i="1"/>
  <c r="B52" i="1"/>
  <c r="H41" i="3" l="1"/>
  <c r="H38" i="3"/>
  <c r="H25" i="3"/>
  <c r="H12" i="3"/>
  <c r="H46" i="3" s="1"/>
  <c r="H10" i="2"/>
  <c r="H8" i="2"/>
  <c r="H13" i="2" s="1"/>
  <c r="H22" i="2" s="1"/>
  <c r="H26" i="2"/>
  <c r="H29" i="1"/>
  <c r="H24" i="1"/>
  <c r="H40" i="1"/>
  <c r="H7" i="4" s="1"/>
  <c r="H11" i="1"/>
  <c r="H7" i="1"/>
  <c r="H20" i="1" s="1"/>
  <c r="F7" i="1"/>
  <c r="G7" i="1"/>
  <c r="F11" i="1"/>
  <c r="G11" i="1"/>
  <c r="F40" i="1"/>
  <c r="G40" i="1"/>
  <c r="F20" i="1" l="1"/>
  <c r="H38" i="1"/>
  <c r="G20" i="1"/>
  <c r="H40" i="3"/>
  <c r="H42" i="3" s="1"/>
  <c r="H24" i="2"/>
  <c r="H29" i="2" s="1"/>
  <c r="H9" i="4" s="1"/>
  <c r="H49" i="1"/>
  <c r="H51" i="1"/>
  <c r="H8" i="4"/>
  <c r="H10" i="4"/>
  <c r="F7" i="4"/>
  <c r="G7" i="4"/>
  <c r="H31" i="2" l="1"/>
  <c r="H5" i="4"/>
  <c r="H11" i="4"/>
  <c r="H6" i="4"/>
  <c r="C8" i="2"/>
  <c r="D8" i="2"/>
  <c r="E8" i="2"/>
  <c r="F8" i="2"/>
  <c r="G8" i="2"/>
  <c r="B8" i="2"/>
  <c r="D34" i="1"/>
  <c r="C12" i="3" l="1"/>
  <c r="C46" i="3" s="1"/>
  <c r="D12" i="3"/>
  <c r="D46" i="3" s="1"/>
  <c r="E12" i="3"/>
  <c r="E46" i="3" s="1"/>
  <c r="F12" i="3"/>
  <c r="F46" i="3" s="1"/>
  <c r="G12" i="3"/>
  <c r="G46" i="3" s="1"/>
  <c r="B12" i="3"/>
  <c r="B46" i="3" s="1"/>
  <c r="B29" i="1"/>
  <c r="C24" i="1" l="1"/>
  <c r="D24" i="1"/>
  <c r="E24" i="1"/>
  <c r="F24" i="1"/>
  <c r="G24" i="1"/>
  <c r="B24" i="1"/>
  <c r="C38" i="3"/>
  <c r="D38" i="3"/>
  <c r="E38" i="3"/>
  <c r="F38" i="3"/>
  <c r="G38" i="3"/>
  <c r="B38" i="3"/>
  <c r="C25" i="3"/>
  <c r="D25" i="3"/>
  <c r="E25" i="3"/>
  <c r="F25" i="3"/>
  <c r="G25" i="3"/>
  <c r="B25" i="3"/>
  <c r="C40" i="3" l="1"/>
  <c r="C42" i="3" s="1"/>
  <c r="D40" i="3"/>
  <c r="D42" i="3" s="1"/>
  <c r="B40" i="3"/>
  <c r="B42" i="3" s="1"/>
  <c r="G40" i="3"/>
  <c r="G42" i="3" s="1"/>
  <c r="E40" i="3"/>
  <c r="E42" i="3" s="1"/>
  <c r="F40" i="3"/>
  <c r="F42" i="3" s="1"/>
  <c r="C26" i="2"/>
  <c r="D26" i="2"/>
  <c r="E26" i="2"/>
  <c r="F26" i="2"/>
  <c r="G26" i="2"/>
  <c r="B26" i="2"/>
  <c r="C10" i="2"/>
  <c r="D10" i="2"/>
  <c r="E10" i="2"/>
  <c r="F10" i="2"/>
  <c r="G10" i="2"/>
  <c r="B10" i="2"/>
  <c r="C29" i="1"/>
  <c r="D29" i="1"/>
  <c r="E29" i="1"/>
  <c r="F29" i="1"/>
  <c r="F8" i="4" s="1"/>
  <c r="G29" i="1"/>
  <c r="B38" i="1"/>
  <c r="C40" i="1"/>
  <c r="D40" i="1"/>
  <c r="E40" i="1"/>
  <c r="F51" i="1"/>
  <c r="G51" i="1"/>
  <c r="B40" i="1"/>
  <c r="C11" i="1"/>
  <c r="C8" i="4" s="1"/>
  <c r="D11" i="1"/>
  <c r="D8" i="4" s="1"/>
  <c r="E11" i="1"/>
  <c r="E8" i="4" s="1"/>
  <c r="B11" i="1"/>
  <c r="B8" i="4" s="1"/>
  <c r="C7" i="1"/>
  <c r="D7" i="1"/>
  <c r="E7" i="1"/>
  <c r="B7" i="1"/>
  <c r="E51" i="1" l="1"/>
  <c r="E7" i="4"/>
  <c r="G38" i="1"/>
  <c r="G49" i="1" s="1"/>
  <c r="G8" i="4"/>
  <c r="B51" i="1"/>
  <c r="B7" i="4"/>
  <c r="D51" i="1"/>
  <c r="D7" i="4"/>
  <c r="C51" i="1"/>
  <c r="C7" i="4"/>
  <c r="E13" i="2"/>
  <c r="D13" i="2"/>
  <c r="F13" i="2"/>
  <c r="B13" i="2"/>
  <c r="G13" i="2"/>
  <c r="C13" i="2"/>
  <c r="E20" i="1"/>
  <c r="D38" i="1"/>
  <c r="D49" i="1" s="1"/>
  <c r="C38" i="1"/>
  <c r="C49" i="1" s="1"/>
  <c r="D20" i="1"/>
  <c r="B20" i="1"/>
  <c r="C20" i="1"/>
  <c r="F38" i="1"/>
  <c r="F49" i="1" s="1"/>
  <c r="E38" i="1"/>
  <c r="E49" i="1" s="1"/>
  <c r="B49" i="1"/>
  <c r="C22" i="2" l="1"/>
  <c r="C24" i="2" s="1"/>
  <c r="C29" i="2" s="1"/>
  <c r="C10" i="4"/>
  <c r="D22" i="2"/>
  <c r="D24" i="2" s="1"/>
  <c r="D29" i="2" s="1"/>
  <c r="D10" i="4"/>
  <c r="G22" i="2"/>
  <c r="G24" i="2" s="1"/>
  <c r="G29" i="2" s="1"/>
  <c r="G10" i="4"/>
  <c r="E22" i="2"/>
  <c r="E24" i="2" s="1"/>
  <c r="E29" i="2" s="1"/>
  <c r="E10" i="4"/>
  <c r="B22" i="2"/>
  <c r="B24" i="2" s="1"/>
  <c r="B29" i="2" s="1"/>
  <c r="B10" i="4"/>
  <c r="F22" i="2"/>
  <c r="F24" i="2" s="1"/>
  <c r="F29" i="2" s="1"/>
  <c r="F10" i="4"/>
  <c r="F31" i="2" l="1"/>
  <c r="F6" i="4"/>
  <c r="F11" i="4"/>
  <c r="F9" i="4"/>
  <c r="F5" i="4"/>
  <c r="E31" i="2"/>
  <c r="E11" i="4"/>
  <c r="E9" i="4"/>
  <c r="E5" i="4"/>
  <c r="E6" i="4"/>
  <c r="D31" i="2"/>
  <c r="D11" i="4"/>
  <c r="D9" i="4"/>
  <c r="D5" i="4"/>
  <c r="D6" i="4"/>
  <c r="B31" i="2"/>
  <c r="B11" i="4"/>
  <c r="B9" i="4"/>
  <c r="B5" i="4"/>
  <c r="B6" i="4"/>
  <c r="G31" i="2"/>
  <c r="G6" i="4"/>
  <c r="G11" i="4"/>
  <c r="G9" i="4"/>
  <c r="G5" i="4"/>
  <c r="C31" i="2"/>
  <c r="C6" i="4"/>
  <c r="C11" i="4"/>
  <c r="C9" i="4"/>
  <c r="C5" i="4"/>
</calcChain>
</file>

<file path=xl/sharedStrings.xml><?xml version="1.0" encoding="utf-8"?>
<sst xmlns="http://schemas.openxmlformats.org/spreadsheetml/2006/main" count="108" uniqueCount="103">
  <si>
    <t>ASSETS</t>
  </si>
  <si>
    <t>NON CURRENT ASSETS</t>
  </si>
  <si>
    <t>CURRENT ASSETS</t>
  </si>
  <si>
    <t>Cash and Cash Equivalents</t>
  </si>
  <si>
    <t>Gross Profit</t>
  </si>
  <si>
    <t>Operating Profit</t>
  </si>
  <si>
    <t>Share Capital</t>
  </si>
  <si>
    <t>Retained Earnings</t>
  </si>
  <si>
    <t>Contribution to WPPF</t>
  </si>
  <si>
    <t>Advance, Deposits and Prepayments</t>
  </si>
  <si>
    <t>Property, plant &amp; equipment</t>
  </si>
  <si>
    <t>Account receivables</t>
  </si>
  <si>
    <t>Investments</t>
  </si>
  <si>
    <t>Short term loan</t>
  </si>
  <si>
    <t>Current</t>
  </si>
  <si>
    <t>Income tax paid</t>
  </si>
  <si>
    <t>Acquisition of property, plant and equipment</t>
  </si>
  <si>
    <t>Share premium account</t>
  </si>
  <si>
    <t>Dividend paid</t>
  </si>
  <si>
    <t>Defered tax liabilities</t>
  </si>
  <si>
    <t>UNITED HOTEL &amp; RESORTS LIMITED</t>
  </si>
  <si>
    <t>Construction work in progress</t>
  </si>
  <si>
    <t>Inventories</t>
  </si>
  <si>
    <t>Other receivables</t>
  </si>
  <si>
    <t>Fixed deposits with banks</t>
  </si>
  <si>
    <t>Tax holiday reserve</t>
  </si>
  <si>
    <t>Asset reserve fund</t>
  </si>
  <si>
    <t>Revaluation Surplus</t>
  </si>
  <si>
    <t>Non-current portion of secured term loan</t>
  </si>
  <si>
    <t>12% redeemable preference share capital</t>
  </si>
  <si>
    <t>Current portion of secured term loan</t>
  </si>
  <si>
    <t>Current portion of 12% redeemable prefernce share capital</t>
  </si>
  <si>
    <t>Due to operator and its affiliates</t>
  </si>
  <si>
    <t>Accounts payable</t>
  </si>
  <si>
    <t>Unclaimed Dividend</t>
  </si>
  <si>
    <t>Other accruals and payables</t>
  </si>
  <si>
    <t>Administrative &amp; Other Expenses</t>
  </si>
  <si>
    <t>Head office expenses</t>
  </si>
  <si>
    <t>Gain/loss on disposal of shares</t>
  </si>
  <si>
    <t>Other income / expenses</t>
  </si>
  <si>
    <t>Provision for bad &amp; doubtful debts</t>
  </si>
  <si>
    <t>Provision for replacement, substitutions and additions to FF&amp;E</t>
  </si>
  <si>
    <t>Cash received from turnover &amp; other receipts</t>
  </si>
  <si>
    <t>Payment for operating costs &amp; other expenses</t>
  </si>
  <si>
    <t>Increase/ decrease in short term financing</t>
  </si>
  <si>
    <t>Increase/ decrease in other receivables</t>
  </si>
  <si>
    <t>Increase/decrease in fixed depsoits with banks</t>
  </si>
  <si>
    <t>Increase/Decrease in investment</t>
  </si>
  <si>
    <t>12% interest paid on redeemable prefernce share</t>
  </si>
  <si>
    <t>12% redeemable preference share redeemed</t>
  </si>
  <si>
    <t>Increase/decrease in share capital</t>
  </si>
  <si>
    <t>Share premium received</t>
  </si>
  <si>
    <t>Regulatory cost for issuing bonus share</t>
  </si>
  <si>
    <t>Increase /decrease in secured term loans - non current portion</t>
  </si>
  <si>
    <t>Share issue cost</t>
  </si>
  <si>
    <t>Dividend received</t>
  </si>
  <si>
    <t>Increase/decrease in contruction work in progress</t>
  </si>
  <si>
    <t>Increase or decrease in Advance against land</t>
  </si>
  <si>
    <t>Increase/decrease in short term financing</t>
  </si>
  <si>
    <t>Sales proceed from sale of fixed assets</t>
  </si>
  <si>
    <t>Gain/loss on investment in shares</t>
  </si>
  <si>
    <t>Interest paid during the period</t>
  </si>
  <si>
    <t>Debt to Equity</t>
  </si>
  <si>
    <t>Current Ratio</t>
  </si>
  <si>
    <t>Operating Margin</t>
  </si>
  <si>
    <t>Interest Income/ expenses</t>
  </si>
  <si>
    <t>Advance Refund</t>
  </si>
  <si>
    <t>Increase or decrease in Advance against Power Plant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</si>
  <si>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</si>
  <si>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</si>
  <si>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</si>
  <si>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</si>
  <si>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</si>
  <si>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</si>
  <si>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</si>
  <si>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</si>
  <si>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</si>
  <si>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</si>
  <si>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</si>
  <si>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</si>
  <si>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</si>
  <si>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</si>
  <si>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</si>
  <si>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</si>
  <si>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</si>
  <si>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</si>
  <si>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</si>
  <si>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</si>
  <si>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</si>
  <si>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</si>
  <si>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</si>
  <si>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</si>
  <si>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</si>
  <si>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</si>
  <si>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</si>
  <si>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</si>
  <si>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</si>
  <si>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</si>
  <si>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</si>
  <si>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</si>
  <si>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</si>
  <si>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</si>
  <si>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UNIQUE HOTEL &amp; RESORTS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</si>
</sst>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15" fontId="2" fillId="0" borderId="0" xfId="0" applyNumberFormat="1" applyFont="1"/>
    <xf numFmtId="3" fontId="1" fillId="0" borderId="3" xfId="0" applyNumberFormat="1" applyFont="1" applyBorder="1"/>
    <xf numFmtId="4" fontId="1" fillId="0" borderId="0" xfId="0" applyNumberFormat="1" applyFont="1"/>
    <xf numFmtId="4" fontId="0" fillId="0" borderId="0" xfId="0" applyNumberFormat="1"/>
    <xf numFmtId="4" fontId="1" fillId="0" borderId="0" xfId="0" applyNumberFormat="1" applyFont="1" applyBorder="1"/>
    <xf numFmtId="2" fontId="1" fillId="0" borderId="0" xfId="0" applyNumberFormat="1" applyFont="1"/>
    <xf numFmtId="3" fontId="2" fillId="0" borderId="0" xfId="0" applyNumberFormat="1" applyFont="1"/>
    <xf numFmtId="0" fontId="0" fillId="0" borderId="0" xfId="0" applyFont="1" applyFill="1"/>
    <xf numFmtId="2" fontId="1" fillId="0" borderId="0" xfId="0" applyNumberFormat="1" applyFont="1" applyFill="1"/>
    <xf numFmtId="164" fontId="1" fillId="0" borderId="0" xfId="1" applyNumberFormat="1" applyFont="1"/>
    <xf numFmtId="164" fontId="0" fillId="0" borderId="0" xfId="1" applyNumberFormat="1" applyFont="1"/>
    <xf numFmtId="164" fontId="0" fillId="0" borderId="0" xfId="1" applyNumberFormat="1" applyFont="1" applyFill="1"/>
    <xf numFmtId="164" fontId="0" fillId="0" borderId="1" xfId="1" applyNumberFormat="1" applyFont="1" applyBorder="1"/>
    <xf numFmtId="164" fontId="1" fillId="0" borderId="0" xfId="1" applyNumberFormat="1" applyFont="1" applyFill="1"/>
    <xf numFmtId="164" fontId="0" fillId="0" borderId="0" xfId="1" applyNumberFormat="1" applyFont="1" applyBorder="1"/>
    <xf numFmtId="164" fontId="1" fillId="0" borderId="0" xfId="1" applyNumberFormat="1" applyFont="1" applyBorder="1"/>
    <xf numFmtId="164" fontId="1" fillId="0" borderId="2" xfId="1" applyNumberFormat="1" applyFont="1" applyBorder="1"/>
    <xf numFmtId="164" fontId="1" fillId="0" borderId="4" xfId="1" applyNumberFormat="1" applyFont="1" applyBorder="1"/>
    <xf numFmtId="164" fontId="3" fillId="0" borderId="4" xfId="1" applyNumberFormat="1" applyFont="1" applyBorder="1"/>
    <xf numFmtId="10" fontId="0" fillId="0" borderId="0" xfId="2" applyNumberFormat="1" applyFont="1"/>
    <xf numFmtId="2" fontId="0" fillId="0" borderId="0" xfId="0" applyNumberFormat="1"/>
    <xf numFmtId="164" fontId="0" fillId="0" borderId="0" xfId="0" applyNumberFormat="1"/>
    <xf numFmtId="0" fontId="2" fillId="0" borderId="0" xfId="0" applyFont="1" applyFill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7" fillId="0" borderId="0" xfId="0" applyFont="1"/>
    <xf numFmtId="164" fontId="7" fillId="0" borderId="0" xfId="1" applyNumberFormat="1" applyFont="1"/>
    <xf numFmtId="164" fontId="7" fillId="0" borderId="0" xfId="1" applyNumberFormat="1" applyFont="1" applyFill="1"/>
    <xf numFmtId="3" fontId="7" fillId="0" borderId="0" xfId="0" applyNumberFormat="1" applyFont="1"/>
    <xf numFmtId="3" fontId="0" fillId="0" borderId="0" xfId="0" applyNumberFormat="1" applyBorder="1"/>
    <xf numFmtId="3" fontId="0" fillId="0" borderId="1" xfId="0" applyNumberFormat="1" applyBorder="1"/>
    <xf numFmtId="3" fontId="0" fillId="0" borderId="3" xfId="0" applyNumberFormat="1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3"/>
  <sheetViews>
    <sheetView workbookViewId="0">
      <pane xSplit="1" ySplit="5" topLeftCell="D21" activePane="bottomRight" state="frozen"/>
      <selection pane="topRight" activeCell="B1" sqref="B1"/>
      <selection pane="bottomLeft" activeCell="A6" sqref="A6"/>
      <selection pane="bottomRight" activeCell="I44" sqref="I44"/>
    </sheetView>
  </sheetViews>
  <sheetFormatPr defaultRowHeight="15" x14ac:dyDescent="0.25"/>
  <cols>
    <col min="1" max="1" width="57.28515625" customWidth="1"/>
    <col min="2" max="2" width="18" customWidth="1"/>
    <col min="3" max="7" width="18" bestFit="1" customWidth="1"/>
    <col min="8" max="8" width="15.28515625" bestFit="1" customWidth="1"/>
    <col min="9" max="9" width="19.85546875" customWidth="1"/>
  </cols>
  <sheetData>
    <row r="1" spans="1:9" ht="15.75" x14ac:dyDescent="0.25">
      <c r="A1" s="3" t="s">
        <v>102</v>
      </c>
    </row>
    <row r="2" spans="1:9" ht="15.75" x14ac:dyDescent="0.25">
      <c r="A2" s="3" t="s">
        <v>68</v>
      </c>
    </row>
    <row r="3" spans="1:9" ht="15.75" x14ac:dyDescent="0.25">
      <c r="A3" s="3" t="s">
        <v>69</v>
      </c>
    </row>
    <row r="5" spans="1:9" ht="15.75" x14ac:dyDescent="0.25">
      <c r="B5" s="3">
        <v>2012</v>
      </c>
      <c r="C5" s="29">
        <v>2013</v>
      </c>
      <c r="D5" s="3">
        <v>2014</v>
      </c>
      <c r="E5" s="3">
        <v>2015</v>
      </c>
      <c r="F5" s="3">
        <v>2016</v>
      </c>
      <c r="G5" s="3">
        <v>2017</v>
      </c>
      <c r="H5" s="3">
        <v>2018</v>
      </c>
      <c r="I5" s="3">
        <v>2019</v>
      </c>
    </row>
    <row r="6" spans="1:9" x14ac:dyDescent="0.25">
      <c r="A6" s="30" t="s">
        <v>0</v>
      </c>
    </row>
    <row r="7" spans="1:9" x14ac:dyDescent="0.25">
      <c r="A7" s="31" t="s">
        <v>1</v>
      </c>
      <c r="B7" s="16">
        <f t="shared" ref="B7:I7" si="0">SUM(B8:B9)</f>
        <v>20832995018</v>
      </c>
      <c r="C7" s="16">
        <f t="shared" si="0"/>
        <v>20727648589</v>
      </c>
      <c r="D7" s="16">
        <f t="shared" si="0"/>
        <v>20754467131</v>
      </c>
      <c r="E7" s="16">
        <f t="shared" si="0"/>
        <v>21197325784</v>
      </c>
      <c r="F7" s="16">
        <f t="shared" si="0"/>
        <v>21468002374</v>
      </c>
      <c r="G7" s="16">
        <f t="shared" si="0"/>
        <v>22921157955</v>
      </c>
      <c r="H7" s="16">
        <f t="shared" si="0"/>
        <v>22751562317</v>
      </c>
      <c r="I7" s="16">
        <f t="shared" si="0"/>
        <v>24490258845</v>
      </c>
    </row>
    <row r="8" spans="1:9" x14ac:dyDescent="0.25">
      <c r="A8" t="s">
        <v>10</v>
      </c>
      <c r="B8" s="17">
        <v>18751970988</v>
      </c>
      <c r="C8" s="17">
        <v>18569505384</v>
      </c>
      <c r="D8" s="17">
        <v>18413927576</v>
      </c>
      <c r="E8" s="17">
        <v>18363256801</v>
      </c>
      <c r="F8" s="17">
        <v>18473068036</v>
      </c>
      <c r="G8" s="17">
        <v>18312065901</v>
      </c>
      <c r="H8" s="1">
        <v>18490761585</v>
      </c>
      <c r="I8" s="1">
        <v>18871784881</v>
      </c>
    </row>
    <row r="9" spans="1:9" x14ac:dyDescent="0.25">
      <c r="A9" s="5" t="s">
        <v>21</v>
      </c>
      <c r="B9" s="17">
        <v>2081024030</v>
      </c>
      <c r="C9" s="17">
        <v>2158143205</v>
      </c>
      <c r="D9" s="17">
        <v>2340539555</v>
      </c>
      <c r="E9" s="17">
        <v>2834068983</v>
      </c>
      <c r="F9" s="17">
        <v>2994934338</v>
      </c>
      <c r="G9" s="17">
        <v>4609092054</v>
      </c>
      <c r="H9" s="1">
        <v>4260800732</v>
      </c>
      <c r="I9" s="1">
        <v>5618473964</v>
      </c>
    </row>
    <row r="10" spans="1:9" x14ac:dyDescent="0.25">
      <c r="B10" s="17"/>
      <c r="C10" s="17"/>
      <c r="D10" s="17"/>
      <c r="E10" s="17"/>
      <c r="F10" s="17"/>
      <c r="G10" s="17"/>
    </row>
    <row r="11" spans="1:9" x14ac:dyDescent="0.25">
      <c r="A11" s="31" t="s">
        <v>2</v>
      </c>
      <c r="B11" s="16">
        <f>SUM(B12:B18)</f>
        <v>7083882108</v>
      </c>
      <c r="C11" s="16">
        <f t="shared" ref="C11:I11" si="1">SUM(C12:C18)</f>
        <v>7815900125</v>
      </c>
      <c r="D11" s="16">
        <f t="shared" si="1"/>
        <v>7382773335</v>
      </c>
      <c r="E11" s="16">
        <f t="shared" si="1"/>
        <v>8318410505</v>
      </c>
      <c r="F11" s="16">
        <f t="shared" si="1"/>
        <v>8281622708</v>
      </c>
      <c r="G11" s="16">
        <f t="shared" si="1"/>
        <v>9234558192</v>
      </c>
      <c r="H11" s="16">
        <f t="shared" si="1"/>
        <v>9407342107</v>
      </c>
      <c r="I11" s="16">
        <f t="shared" si="1"/>
        <v>9732704302</v>
      </c>
    </row>
    <row r="12" spans="1:9" x14ac:dyDescent="0.25">
      <c r="A12" s="5" t="s">
        <v>22</v>
      </c>
      <c r="B12" s="17">
        <v>91221052</v>
      </c>
      <c r="C12" s="17">
        <v>97655816</v>
      </c>
      <c r="D12" s="17">
        <v>80344740</v>
      </c>
      <c r="E12" s="17">
        <v>69542375</v>
      </c>
      <c r="F12" s="17">
        <v>100193634</v>
      </c>
      <c r="G12" s="17">
        <v>79894004</v>
      </c>
      <c r="H12" s="1">
        <v>57763560</v>
      </c>
      <c r="I12" s="1">
        <v>46532843</v>
      </c>
    </row>
    <row r="13" spans="1:9" x14ac:dyDescent="0.25">
      <c r="A13" s="5" t="s">
        <v>12</v>
      </c>
      <c r="B13" s="17">
        <v>4461372016</v>
      </c>
      <c r="C13" s="17">
        <v>2427468705</v>
      </c>
      <c r="D13" s="17">
        <v>1549028618</v>
      </c>
      <c r="E13" s="17">
        <v>1762098609</v>
      </c>
      <c r="F13" s="17">
        <v>143686172</v>
      </c>
      <c r="G13" s="17">
        <v>353624673</v>
      </c>
      <c r="H13" s="1">
        <v>327405611</v>
      </c>
      <c r="I13" s="1">
        <v>338283870</v>
      </c>
    </row>
    <row r="14" spans="1:9" x14ac:dyDescent="0.25">
      <c r="A14" s="5" t="s">
        <v>11</v>
      </c>
      <c r="B14" s="17">
        <v>74220234</v>
      </c>
      <c r="C14" s="17">
        <v>59376389</v>
      </c>
      <c r="D14" s="17">
        <v>63901429</v>
      </c>
      <c r="E14" s="17">
        <v>91561252</v>
      </c>
      <c r="F14" s="17">
        <v>101492001</v>
      </c>
      <c r="G14" s="17">
        <v>188109455</v>
      </c>
      <c r="H14" s="1">
        <v>226334306</v>
      </c>
      <c r="I14" s="1">
        <v>237226763</v>
      </c>
    </row>
    <row r="15" spans="1:9" x14ac:dyDescent="0.25">
      <c r="A15" s="5" t="s">
        <v>23</v>
      </c>
      <c r="B15" s="17">
        <v>34438711</v>
      </c>
      <c r="C15" s="17">
        <v>29450336</v>
      </c>
      <c r="D15" s="17">
        <v>23686243</v>
      </c>
      <c r="E15" s="17">
        <v>19725795</v>
      </c>
      <c r="F15" s="17">
        <v>22020688</v>
      </c>
      <c r="G15" s="17">
        <v>7403946</v>
      </c>
      <c r="H15" s="1">
        <v>26199164</v>
      </c>
      <c r="I15" s="1">
        <v>26805250</v>
      </c>
    </row>
    <row r="16" spans="1:9" x14ac:dyDescent="0.25">
      <c r="A16" s="5" t="s">
        <v>9</v>
      </c>
      <c r="B16" s="17">
        <v>645788107</v>
      </c>
      <c r="C16" s="17">
        <v>3598412743</v>
      </c>
      <c r="D16" s="17">
        <v>3702436783</v>
      </c>
      <c r="E16" s="17">
        <v>4181291979</v>
      </c>
      <c r="F16" s="17">
        <v>5818122541</v>
      </c>
      <c r="G16" s="17">
        <v>7380683449</v>
      </c>
      <c r="H16" s="1">
        <v>7342492277</v>
      </c>
      <c r="I16" s="1">
        <v>7478324780</v>
      </c>
    </row>
    <row r="17" spans="1:9" x14ac:dyDescent="0.25">
      <c r="A17" s="5" t="s">
        <v>24</v>
      </c>
      <c r="B17" s="17">
        <v>38768611</v>
      </c>
      <c r="C17" s="17">
        <v>43150175</v>
      </c>
      <c r="D17" s="17">
        <v>47221801</v>
      </c>
      <c r="E17" s="17">
        <v>0</v>
      </c>
      <c r="F17" s="17">
        <v>1934040674</v>
      </c>
      <c r="G17" s="17">
        <v>1042008629</v>
      </c>
      <c r="H17" s="1">
        <v>1167851468</v>
      </c>
      <c r="I17" s="1">
        <v>1527372723</v>
      </c>
    </row>
    <row r="18" spans="1:9" x14ac:dyDescent="0.25">
      <c r="A18" t="s">
        <v>3</v>
      </c>
      <c r="B18" s="17">
        <v>1738073377</v>
      </c>
      <c r="C18" s="17">
        <v>1560385961</v>
      </c>
      <c r="D18" s="17">
        <v>1916153721</v>
      </c>
      <c r="E18" s="17">
        <v>2194190495</v>
      </c>
      <c r="F18" s="17">
        <v>162066998</v>
      </c>
      <c r="G18" s="17">
        <v>182834036</v>
      </c>
      <c r="H18" s="1">
        <v>259295721</v>
      </c>
      <c r="I18" s="1">
        <v>78158073</v>
      </c>
    </row>
    <row r="19" spans="1:9" x14ac:dyDescent="0.25">
      <c r="B19" s="17"/>
      <c r="C19" s="17"/>
      <c r="D19" s="17"/>
      <c r="E19" s="17"/>
      <c r="F19" s="17"/>
      <c r="G19" s="17"/>
    </row>
    <row r="20" spans="1:9" x14ac:dyDescent="0.25">
      <c r="A20" s="2"/>
      <c r="B20" s="16">
        <f t="shared" ref="B20:I20" si="2">SUM(B7,B11)</f>
        <v>27916877126</v>
      </c>
      <c r="C20" s="16">
        <f t="shared" si="2"/>
        <v>28543548714</v>
      </c>
      <c r="D20" s="16">
        <f t="shared" si="2"/>
        <v>28137240466</v>
      </c>
      <c r="E20" s="16">
        <f t="shared" si="2"/>
        <v>29515736289</v>
      </c>
      <c r="F20" s="16">
        <f t="shared" si="2"/>
        <v>29749625082</v>
      </c>
      <c r="G20" s="16">
        <f t="shared" si="2"/>
        <v>32155716147</v>
      </c>
      <c r="H20" s="16">
        <f t="shared" si="2"/>
        <v>32158904424</v>
      </c>
      <c r="I20" s="16">
        <f t="shared" si="2"/>
        <v>34222963147</v>
      </c>
    </row>
    <row r="21" spans="1:9" x14ac:dyDescent="0.25">
      <c r="B21" s="17"/>
      <c r="C21" s="17"/>
      <c r="D21" s="17"/>
      <c r="E21" s="17"/>
      <c r="F21" s="17"/>
      <c r="G21" s="17"/>
    </row>
    <row r="22" spans="1:9" ht="15.75" x14ac:dyDescent="0.25">
      <c r="A22" s="32" t="s">
        <v>70</v>
      </c>
      <c r="B22" s="17"/>
      <c r="C22" s="17"/>
      <c r="D22" s="17"/>
      <c r="E22" s="17"/>
      <c r="F22" s="17"/>
      <c r="G22" s="17"/>
    </row>
    <row r="23" spans="1:9" ht="15.75" x14ac:dyDescent="0.25">
      <c r="A23" s="33" t="s">
        <v>71</v>
      </c>
      <c r="B23" s="17"/>
      <c r="C23" s="17"/>
      <c r="D23" s="17"/>
      <c r="E23" s="17"/>
      <c r="F23" s="17"/>
      <c r="G23" s="17"/>
    </row>
    <row r="24" spans="1:9" x14ac:dyDescent="0.25">
      <c r="A24" s="31" t="s">
        <v>72</v>
      </c>
      <c r="B24" s="16">
        <f t="shared" ref="B24:I24" si="3">SUM(B25:B27)</f>
        <v>672859486</v>
      </c>
      <c r="C24" s="16">
        <f t="shared" si="3"/>
        <v>539560154</v>
      </c>
      <c r="D24" s="16">
        <f t="shared" si="3"/>
        <v>416932110</v>
      </c>
      <c r="E24" s="16">
        <f t="shared" si="3"/>
        <v>1407349575</v>
      </c>
      <c r="F24" s="16">
        <f t="shared" si="3"/>
        <v>1382442638</v>
      </c>
      <c r="G24" s="16">
        <f t="shared" si="3"/>
        <v>1749753865</v>
      </c>
      <c r="H24" s="16">
        <f t="shared" si="3"/>
        <v>2110573761</v>
      </c>
      <c r="I24" s="16">
        <f t="shared" si="3"/>
        <v>3827944503</v>
      </c>
    </row>
    <row r="25" spans="1:9" x14ac:dyDescent="0.25">
      <c r="A25" s="5" t="s">
        <v>28</v>
      </c>
      <c r="B25" s="17">
        <v>240045375</v>
      </c>
      <c r="C25" s="17">
        <v>151472126</v>
      </c>
      <c r="D25" s="17">
        <v>32918381</v>
      </c>
      <c r="E25" s="17">
        <v>1027980000</v>
      </c>
      <c r="F25" s="17">
        <v>1027980000</v>
      </c>
      <c r="G25" s="17">
        <v>1385312500</v>
      </c>
      <c r="H25" s="1">
        <v>1613932180</v>
      </c>
      <c r="I25" s="1">
        <v>959426970</v>
      </c>
    </row>
    <row r="26" spans="1:9" x14ac:dyDescent="0.25">
      <c r="A26" s="5" t="s">
        <v>29</v>
      </c>
      <c r="B26" s="17">
        <v>75000000</v>
      </c>
      <c r="C26" s="17">
        <v>60000000</v>
      </c>
      <c r="D26" s="17">
        <v>45000000</v>
      </c>
      <c r="E26" s="17">
        <v>30000000</v>
      </c>
      <c r="F26" s="17">
        <v>0</v>
      </c>
      <c r="G26" s="17">
        <v>0</v>
      </c>
    </row>
    <row r="27" spans="1:9" x14ac:dyDescent="0.25">
      <c r="A27" s="5" t="s">
        <v>19</v>
      </c>
      <c r="B27" s="17">
        <v>357814111</v>
      </c>
      <c r="C27" s="17">
        <v>328088028</v>
      </c>
      <c r="D27" s="17">
        <v>339013729</v>
      </c>
      <c r="E27" s="17">
        <v>349369575</v>
      </c>
      <c r="F27" s="17">
        <v>354462638</v>
      </c>
      <c r="G27" s="17">
        <v>364441365</v>
      </c>
      <c r="H27" s="1">
        <v>496641581</v>
      </c>
      <c r="I27" s="1">
        <v>2868517533</v>
      </c>
    </row>
    <row r="28" spans="1:9" x14ac:dyDescent="0.25">
      <c r="B28" s="17"/>
      <c r="C28" s="17"/>
      <c r="D28" s="17"/>
      <c r="E28" s="17"/>
      <c r="F28" s="17"/>
      <c r="G28" s="17"/>
    </row>
    <row r="29" spans="1:9" x14ac:dyDescent="0.25">
      <c r="A29" s="31" t="s">
        <v>73</v>
      </c>
      <c r="B29" s="16">
        <f t="shared" ref="B29:I29" si="4">SUM(B30:B36)</f>
        <v>1838831485</v>
      </c>
      <c r="C29" s="16">
        <f t="shared" si="4"/>
        <v>2273031502</v>
      </c>
      <c r="D29" s="16">
        <f t="shared" si="4"/>
        <v>1889442484</v>
      </c>
      <c r="E29" s="16">
        <f t="shared" si="4"/>
        <v>2191222373</v>
      </c>
      <c r="F29" s="16">
        <f t="shared" si="4"/>
        <v>2094021612</v>
      </c>
      <c r="G29" s="16">
        <f t="shared" si="4"/>
        <v>4257585930</v>
      </c>
      <c r="H29" s="16">
        <f t="shared" si="4"/>
        <v>3900816447</v>
      </c>
      <c r="I29" s="16">
        <f t="shared" si="4"/>
        <v>6640007635</v>
      </c>
    </row>
    <row r="30" spans="1:9" x14ac:dyDescent="0.25">
      <c r="A30" s="5" t="s">
        <v>30</v>
      </c>
      <c r="B30" s="17">
        <v>138660000</v>
      </c>
      <c r="C30" s="17">
        <v>138660000</v>
      </c>
      <c r="D30" s="17">
        <v>134520000</v>
      </c>
      <c r="E30" s="17">
        <v>134520000</v>
      </c>
      <c r="F30" s="17">
        <v>134520000</v>
      </c>
      <c r="G30" s="17">
        <v>403000000</v>
      </c>
      <c r="H30" s="1">
        <v>663020945</v>
      </c>
      <c r="I30" s="1">
        <v>668958446</v>
      </c>
    </row>
    <row r="31" spans="1:9" s="36" customFormat="1" x14ac:dyDescent="0.25">
      <c r="A31" s="36" t="s">
        <v>31</v>
      </c>
      <c r="B31" s="37">
        <v>15000000</v>
      </c>
      <c r="C31" s="37">
        <v>15000000</v>
      </c>
      <c r="D31" s="38">
        <v>15000000</v>
      </c>
      <c r="E31" s="37">
        <v>15000000</v>
      </c>
      <c r="F31" s="37">
        <v>0</v>
      </c>
      <c r="G31" s="37">
        <v>0</v>
      </c>
      <c r="I31" s="39">
        <v>2607435494</v>
      </c>
    </row>
    <row r="32" spans="1:9" x14ac:dyDescent="0.25">
      <c r="A32" t="s">
        <v>13</v>
      </c>
      <c r="B32" s="17">
        <v>238684506</v>
      </c>
      <c r="C32" s="17">
        <v>156877491</v>
      </c>
      <c r="D32" s="18">
        <v>424255980</v>
      </c>
      <c r="E32" s="17">
        <v>637286373</v>
      </c>
      <c r="F32" s="17">
        <v>397127213</v>
      </c>
      <c r="G32" s="17">
        <v>1594881514</v>
      </c>
      <c r="H32" s="1">
        <v>1551085730</v>
      </c>
      <c r="I32" s="1">
        <v>1590647500</v>
      </c>
    </row>
    <row r="33" spans="1:9" x14ac:dyDescent="0.25">
      <c r="A33" t="s">
        <v>32</v>
      </c>
      <c r="B33" s="17">
        <v>61583415</v>
      </c>
      <c r="C33" s="17">
        <v>51784880</v>
      </c>
      <c r="D33" s="18">
        <v>30640960</v>
      </c>
      <c r="E33" s="17">
        <v>20269829</v>
      </c>
      <c r="F33" s="17">
        <v>10128129</v>
      </c>
      <c r="G33" s="17">
        <v>70093723</v>
      </c>
      <c r="H33" s="1">
        <v>164260902</v>
      </c>
      <c r="I33" s="1">
        <v>263682006</v>
      </c>
    </row>
    <row r="34" spans="1:9" x14ac:dyDescent="0.25">
      <c r="A34" t="s">
        <v>33</v>
      </c>
      <c r="B34" s="17">
        <v>63771053</v>
      </c>
      <c r="C34" s="17">
        <v>35897180</v>
      </c>
      <c r="D34" s="17">
        <f>43788612-9999</f>
        <v>43778613</v>
      </c>
      <c r="E34" s="17">
        <v>28520288</v>
      </c>
      <c r="F34" s="17">
        <v>33901534</v>
      </c>
      <c r="G34" s="17">
        <v>63116418</v>
      </c>
      <c r="H34" s="1">
        <v>56687455</v>
      </c>
      <c r="I34" s="1">
        <v>54089569</v>
      </c>
    </row>
    <row r="35" spans="1:9" x14ac:dyDescent="0.25">
      <c r="A35" t="s">
        <v>34</v>
      </c>
      <c r="B35" s="17">
        <v>10678835</v>
      </c>
      <c r="C35" s="17">
        <v>18268238</v>
      </c>
      <c r="D35" s="17">
        <v>29497313</v>
      </c>
      <c r="E35" s="17">
        <v>34955486</v>
      </c>
      <c r="F35" s="17">
        <v>7736729</v>
      </c>
      <c r="G35" s="17">
        <v>8502281</v>
      </c>
      <c r="H35" s="1">
        <v>9604226</v>
      </c>
      <c r="I35" s="1">
        <v>10598403</v>
      </c>
    </row>
    <row r="36" spans="1:9" x14ac:dyDescent="0.25">
      <c r="A36" t="s">
        <v>35</v>
      </c>
      <c r="B36" s="17">
        <v>1310453676</v>
      </c>
      <c r="C36" s="17">
        <v>1856543713</v>
      </c>
      <c r="D36" s="17">
        <v>1211749618</v>
      </c>
      <c r="E36" s="17">
        <v>1320670397</v>
      </c>
      <c r="F36" s="17">
        <v>1510608007</v>
      </c>
      <c r="G36" s="17">
        <v>2117991994</v>
      </c>
      <c r="H36" s="1">
        <v>1456157189</v>
      </c>
      <c r="I36" s="1">
        <v>1444596217</v>
      </c>
    </row>
    <row r="37" spans="1:9" x14ac:dyDescent="0.25">
      <c r="A37" s="2"/>
      <c r="B37" s="17"/>
      <c r="C37" s="16"/>
      <c r="D37" s="16"/>
      <c r="E37" s="16"/>
      <c r="F37" s="16"/>
      <c r="G37" s="17"/>
    </row>
    <row r="38" spans="1:9" x14ac:dyDescent="0.25">
      <c r="A38" s="2"/>
      <c r="B38" s="16">
        <f t="shared" ref="B38:I38" si="5">SUM(B24,B29)</f>
        <v>2511690971</v>
      </c>
      <c r="C38" s="16">
        <f t="shared" si="5"/>
        <v>2812591656</v>
      </c>
      <c r="D38" s="16">
        <f t="shared" si="5"/>
        <v>2306374594</v>
      </c>
      <c r="E38" s="16">
        <f t="shared" si="5"/>
        <v>3598571948</v>
      </c>
      <c r="F38" s="16">
        <f t="shared" si="5"/>
        <v>3476464250</v>
      </c>
      <c r="G38" s="16">
        <f t="shared" si="5"/>
        <v>6007339795</v>
      </c>
      <c r="H38" s="16">
        <f t="shared" si="5"/>
        <v>6011390208</v>
      </c>
      <c r="I38" s="16">
        <f t="shared" si="5"/>
        <v>10467952138</v>
      </c>
    </row>
    <row r="39" spans="1:9" x14ac:dyDescent="0.25">
      <c r="A39" s="2"/>
      <c r="B39" s="16"/>
      <c r="C39" s="16"/>
      <c r="D39" s="16"/>
      <c r="E39" s="16"/>
      <c r="F39" s="16"/>
      <c r="G39" s="16"/>
      <c r="H39" s="16"/>
    </row>
    <row r="40" spans="1:9" x14ac:dyDescent="0.25">
      <c r="A40" s="31" t="s">
        <v>74</v>
      </c>
      <c r="B40" s="16">
        <f t="shared" ref="B40:I40" si="6">SUM(B41:B46)</f>
        <v>25405186155</v>
      </c>
      <c r="C40" s="16">
        <f t="shared" si="6"/>
        <v>25730957058</v>
      </c>
      <c r="D40" s="16">
        <f t="shared" si="6"/>
        <v>25830865872</v>
      </c>
      <c r="E40" s="16">
        <f t="shared" si="6"/>
        <v>25917164341</v>
      </c>
      <c r="F40" s="16">
        <f t="shared" si="6"/>
        <v>26273160832</v>
      </c>
      <c r="G40" s="16">
        <f t="shared" si="6"/>
        <v>26148376352</v>
      </c>
      <c r="H40" s="16">
        <f t="shared" si="6"/>
        <v>26147514216</v>
      </c>
      <c r="I40" s="16">
        <f t="shared" si="6"/>
        <v>23755011009</v>
      </c>
    </row>
    <row r="41" spans="1:9" x14ac:dyDescent="0.25">
      <c r="A41" t="s">
        <v>6</v>
      </c>
      <c r="B41" s="17">
        <v>2944000000</v>
      </c>
      <c r="C41" s="17">
        <v>2944000000</v>
      </c>
      <c r="D41" s="17">
        <v>2944000000</v>
      </c>
      <c r="E41" s="17">
        <v>2944000000</v>
      </c>
      <c r="F41" s="17">
        <v>2944000000</v>
      </c>
      <c r="G41" s="17">
        <v>2944000000</v>
      </c>
      <c r="H41" s="1">
        <v>2944000000</v>
      </c>
      <c r="I41" s="1">
        <v>2944000000</v>
      </c>
    </row>
    <row r="42" spans="1:9" x14ac:dyDescent="0.25">
      <c r="A42" t="s">
        <v>17</v>
      </c>
      <c r="B42" s="17">
        <v>6181931836</v>
      </c>
      <c r="C42" s="17">
        <v>6181931836</v>
      </c>
      <c r="D42" s="17">
        <v>6181931836</v>
      </c>
      <c r="E42" s="17">
        <v>6181931836</v>
      </c>
      <c r="F42" s="17">
        <v>6181931836</v>
      </c>
      <c r="G42" s="17">
        <v>6181931836</v>
      </c>
      <c r="H42" s="17">
        <v>6181931836</v>
      </c>
      <c r="I42" s="1">
        <v>6181931836</v>
      </c>
    </row>
    <row r="43" spans="1:9" x14ac:dyDescent="0.25">
      <c r="A43" t="s">
        <v>25</v>
      </c>
      <c r="B43" s="17">
        <v>944219701</v>
      </c>
      <c r="C43" s="17">
        <v>944219701</v>
      </c>
      <c r="D43" s="17">
        <v>944219701</v>
      </c>
      <c r="E43" s="17">
        <v>944219701</v>
      </c>
      <c r="F43" s="17">
        <v>944219701</v>
      </c>
      <c r="G43" s="17">
        <v>944219701</v>
      </c>
      <c r="H43" s="17">
        <v>944219701</v>
      </c>
    </row>
    <row r="44" spans="1:9" x14ac:dyDescent="0.25">
      <c r="A44" t="s">
        <v>26</v>
      </c>
      <c r="B44" s="17">
        <v>174627087</v>
      </c>
      <c r="C44" s="17">
        <v>249944807</v>
      </c>
      <c r="D44" s="17">
        <v>0</v>
      </c>
      <c r="E44" s="17">
        <v>0</v>
      </c>
      <c r="F44" s="17">
        <v>0</v>
      </c>
      <c r="G44" s="17">
        <v>0</v>
      </c>
    </row>
    <row r="45" spans="1:9" x14ac:dyDescent="0.25">
      <c r="A45" t="s">
        <v>27</v>
      </c>
      <c r="B45" s="17">
        <v>13477620565</v>
      </c>
      <c r="C45" s="17">
        <v>13338734689</v>
      </c>
      <c r="D45" s="17">
        <v>13202475004</v>
      </c>
      <c r="E45" s="17">
        <v>13068764178</v>
      </c>
      <c r="F45" s="17">
        <v>13003146123</v>
      </c>
      <c r="G45" s="17">
        <v>12873111822</v>
      </c>
      <c r="H45" s="1">
        <v>12745447035</v>
      </c>
      <c r="I45" s="1">
        <v>10259203211</v>
      </c>
    </row>
    <row r="46" spans="1:9" x14ac:dyDescent="0.25">
      <c r="A46" t="s">
        <v>7</v>
      </c>
      <c r="B46" s="17">
        <v>1682786966</v>
      </c>
      <c r="C46" s="17">
        <v>2072126025</v>
      </c>
      <c r="D46" s="17">
        <v>2558239331</v>
      </c>
      <c r="E46" s="17">
        <v>2778248626</v>
      </c>
      <c r="F46" s="17">
        <v>3199863172</v>
      </c>
      <c r="G46" s="17">
        <v>3205112993</v>
      </c>
      <c r="H46" s="1">
        <v>3331915644</v>
      </c>
      <c r="I46" s="1">
        <v>4369875962</v>
      </c>
    </row>
    <row r="47" spans="1:9" x14ac:dyDescent="0.25">
      <c r="A47" s="2"/>
      <c r="B47" s="16"/>
      <c r="C47" s="16"/>
      <c r="D47" s="16"/>
      <c r="E47" s="16"/>
      <c r="F47" s="16"/>
      <c r="G47" s="16"/>
      <c r="H47" s="16"/>
    </row>
    <row r="48" spans="1:9" x14ac:dyDescent="0.25">
      <c r="A48" s="2"/>
      <c r="B48" s="17"/>
      <c r="C48" s="16"/>
      <c r="D48" s="16"/>
      <c r="E48" s="16"/>
      <c r="F48" s="16"/>
      <c r="G48" s="17"/>
    </row>
    <row r="49" spans="1:9" x14ac:dyDescent="0.25">
      <c r="A49" s="2"/>
      <c r="B49" s="16">
        <f t="shared" ref="B49:I49" si="7">SUM(B40,B38)</f>
        <v>27916877126</v>
      </c>
      <c r="C49" s="16">
        <f t="shared" si="7"/>
        <v>28543548714</v>
      </c>
      <c r="D49" s="16">
        <f t="shared" si="7"/>
        <v>28137240466</v>
      </c>
      <c r="E49" s="16">
        <f t="shared" si="7"/>
        <v>29515736289</v>
      </c>
      <c r="F49" s="16">
        <f t="shared" si="7"/>
        <v>29749625082</v>
      </c>
      <c r="G49" s="16">
        <f t="shared" si="7"/>
        <v>32155716147</v>
      </c>
      <c r="H49" s="16">
        <f t="shared" si="7"/>
        <v>32158904424</v>
      </c>
      <c r="I49" s="16">
        <f t="shared" si="7"/>
        <v>34222963147</v>
      </c>
    </row>
    <row r="50" spans="1:9" x14ac:dyDescent="0.25">
      <c r="B50" s="17"/>
      <c r="C50" s="17"/>
      <c r="D50" s="17"/>
      <c r="E50" s="17"/>
      <c r="F50" s="17"/>
      <c r="G50" s="17"/>
    </row>
    <row r="51" spans="1:9" x14ac:dyDescent="0.25">
      <c r="A51" s="34" t="s">
        <v>75</v>
      </c>
      <c r="B51" s="12">
        <f t="shared" ref="B51:I51" si="8">B40/(B41/10)</f>
        <v>86.294789928668479</v>
      </c>
      <c r="C51" s="12">
        <f t="shared" si="8"/>
        <v>87.401348702445645</v>
      </c>
      <c r="D51" s="12">
        <f t="shared" si="8"/>
        <v>87.740712880434785</v>
      </c>
      <c r="E51" s="12">
        <f t="shared" si="8"/>
        <v>88.033846266983701</v>
      </c>
      <c r="F51" s="12">
        <f t="shared" si="8"/>
        <v>89.243073478260868</v>
      </c>
      <c r="G51" s="12">
        <f t="shared" si="8"/>
        <v>88.819213152173916</v>
      </c>
      <c r="H51" s="12">
        <f t="shared" si="8"/>
        <v>88.816284701086957</v>
      </c>
      <c r="I51" s="12">
        <f t="shared" si="8"/>
        <v>80.689575438179347</v>
      </c>
    </row>
    <row r="52" spans="1:9" x14ac:dyDescent="0.25">
      <c r="A52" s="34" t="s">
        <v>76</v>
      </c>
      <c r="B52" s="28">
        <f>B41/10</f>
        <v>294400000</v>
      </c>
      <c r="C52" s="28">
        <f t="shared" ref="C52:I52" si="9">C41/10</f>
        <v>294400000</v>
      </c>
      <c r="D52" s="28">
        <f t="shared" si="9"/>
        <v>294400000</v>
      </c>
      <c r="E52" s="28">
        <f t="shared" si="9"/>
        <v>294400000</v>
      </c>
      <c r="F52" s="28">
        <f t="shared" si="9"/>
        <v>294400000</v>
      </c>
      <c r="G52" s="28">
        <f t="shared" si="9"/>
        <v>294400000</v>
      </c>
      <c r="H52" s="28">
        <f t="shared" si="9"/>
        <v>294400000</v>
      </c>
      <c r="I52" s="28">
        <f t="shared" si="9"/>
        <v>294400000</v>
      </c>
    </row>
    <row r="53" spans="1:9" x14ac:dyDescent="0.25">
      <c r="H53" s="2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2"/>
  <sheetViews>
    <sheetView workbookViewId="0">
      <pane xSplit="1" ySplit="5" topLeftCell="F21" activePane="bottomRight" state="frozen"/>
      <selection pane="topRight" activeCell="B1" sqref="B1"/>
      <selection pane="bottomLeft" activeCell="A6" sqref="A6"/>
      <selection pane="bottomRight" activeCell="I23" sqref="I23"/>
    </sheetView>
  </sheetViews>
  <sheetFormatPr defaultRowHeight="15" x14ac:dyDescent="0.25"/>
  <cols>
    <col min="1" max="1" width="56.28515625" customWidth="1"/>
    <col min="2" max="8" width="16.85546875" bestFit="1" customWidth="1"/>
    <col min="9" max="9" width="20.140625" customWidth="1"/>
  </cols>
  <sheetData>
    <row r="1" spans="1:9" ht="15.75" x14ac:dyDescent="0.25">
      <c r="A1" s="3" t="s">
        <v>102</v>
      </c>
    </row>
    <row r="2" spans="1:9" ht="15.75" x14ac:dyDescent="0.25">
      <c r="A2" s="3" t="s">
        <v>77</v>
      </c>
      <c r="B2" s="13"/>
      <c r="C2" s="13"/>
      <c r="D2" s="13"/>
      <c r="E2" s="13"/>
      <c r="F2" s="13"/>
      <c r="G2" s="13"/>
    </row>
    <row r="3" spans="1:9" ht="15.75" x14ac:dyDescent="0.25">
      <c r="A3" s="3" t="s">
        <v>69</v>
      </c>
      <c r="B3" s="3"/>
      <c r="C3" s="3"/>
      <c r="D3" s="3"/>
      <c r="E3" s="3"/>
      <c r="F3" s="3"/>
    </row>
    <row r="4" spans="1:9" ht="15.75" x14ac:dyDescent="0.25">
      <c r="B4" s="3"/>
      <c r="C4" s="3"/>
      <c r="D4" s="3"/>
      <c r="E4" s="3"/>
      <c r="F4" s="7"/>
    </row>
    <row r="5" spans="1:9" ht="15.75" x14ac:dyDescent="0.25">
      <c r="A5" s="3"/>
      <c r="B5" s="3">
        <v>2012</v>
      </c>
      <c r="C5" s="29">
        <v>2013</v>
      </c>
      <c r="D5" s="3">
        <v>2014</v>
      </c>
      <c r="E5" s="3">
        <v>2015</v>
      </c>
      <c r="F5" s="3">
        <v>2016</v>
      </c>
      <c r="G5" s="3">
        <v>2017</v>
      </c>
      <c r="H5" s="3">
        <v>2018</v>
      </c>
      <c r="I5" s="3">
        <v>2019</v>
      </c>
    </row>
    <row r="6" spans="1:9" x14ac:dyDescent="0.25">
      <c r="A6" s="34" t="s">
        <v>78</v>
      </c>
      <c r="B6" s="17">
        <v>2162762141</v>
      </c>
      <c r="C6" s="17">
        <v>2070534358</v>
      </c>
      <c r="D6" s="17">
        <v>2237050202</v>
      </c>
      <c r="E6" s="17">
        <v>2109863265</v>
      </c>
      <c r="F6" s="17">
        <v>2083515954</v>
      </c>
      <c r="G6" s="17">
        <v>1677431005</v>
      </c>
      <c r="H6" s="17">
        <v>2036049611</v>
      </c>
      <c r="I6" s="40">
        <v>2187286718</v>
      </c>
    </row>
    <row r="7" spans="1:9" x14ac:dyDescent="0.25">
      <c r="A7" t="s">
        <v>79</v>
      </c>
      <c r="B7" s="19">
        <v>421175593</v>
      </c>
      <c r="C7" s="19">
        <v>403525375</v>
      </c>
      <c r="D7" s="19">
        <v>430598024</v>
      </c>
      <c r="E7" s="19">
        <v>445006013</v>
      </c>
      <c r="F7" s="19">
        <v>445596600</v>
      </c>
      <c r="G7" s="19">
        <v>407748259</v>
      </c>
      <c r="H7" s="19">
        <v>491201228</v>
      </c>
      <c r="I7" s="41">
        <v>507274568</v>
      </c>
    </row>
    <row r="8" spans="1:9" x14ac:dyDescent="0.25">
      <c r="A8" s="34" t="s">
        <v>4</v>
      </c>
      <c r="B8" s="16">
        <f>B6-B7</f>
        <v>1741586548</v>
      </c>
      <c r="C8" s="16">
        <f t="shared" ref="C8:I8" si="0">C6-C7</f>
        <v>1667008983</v>
      </c>
      <c r="D8" s="16">
        <f t="shared" si="0"/>
        <v>1806452178</v>
      </c>
      <c r="E8" s="16">
        <f t="shared" si="0"/>
        <v>1664857252</v>
      </c>
      <c r="F8" s="16">
        <f t="shared" si="0"/>
        <v>1637919354</v>
      </c>
      <c r="G8" s="16">
        <f t="shared" si="0"/>
        <v>1269682746</v>
      </c>
      <c r="H8" s="16">
        <f t="shared" si="0"/>
        <v>1544848383</v>
      </c>
      <c r="I8" s="16">
        <f t="shared" si="0"/>
        <v>1680012150</v>
      </c>
    </row>
    <row r="9" spans="1:9" x14ac:dyDescent="0.25">
      <c r="A9" s="2"/>
      <c r="B9" s="16"/>
      <c r="C9" s="16"/>
      <c r="D9" s="16"/>
      <c r="E9" s="16"/>
      <c r="F9" s="16"/>
      <c r="G9" s="17"/>
    </row>
    <row r="10" spans="1:9" x14ac:dyDescent="0.25">
      <c r="A10" s="34" t="s">
        <v>80</v>
      </c>
      <c r="B10" s="20">
        <f t="shared" ref="B10:G10" si="1">SUM(B11:B11)</f>
        <v>479504736</v>
      </c>
      <c r="C10" s="20">
        <f t="shared" si="1"/>
        <v>516573845</v>
      </c>
      <c r="D10" s="20">
        <f t="shared" si="1"/>
        <v>531343858</v>
      </c>
      <c r="E10" s="20">
        <f t="shared" si="1"/>
        <v>498033952</v>
      </c>
      <c r="F10" s="20">
        <f t="shared" si="1"/>
        <v>498824574</v>
      </c>
      <c r="G10" s="20">
        <f t="shared" si="1"/>
        <v>448107129</v>
      </c>
      <c r="H10" s="20">
        <f>SUM(H11:H11)</f>
        <v>534096850</v>
      </c>
      <c r="I10" s="20">
        <f>SUM(I11:I11)</f>
        <v>574241424</v>
      </c>
    </row>
    <row r="11" spans="1:9" x14ac:dyDescent="0.25">
      <c r="A11" s="5" t="s">
        <v>36</v>
      </c>
      <c r="B11" s="17">
        <v>479504736</v>
      </c>
      <c r="C11" s="17">
        <v>516573845</v>
      </c>
      <c r="D11" s="17">
        <v>531343858</v>
      </c>
      <c r="E11" s="17">
        <v>498033952</v>
      </c>
      <c r="F11" s="17">
        <v>498824574</v>
      </c>
      <c r="G11" s="17">
        <v>448107129</v>
      </c>
      <c r="H11" s="17">
        <v>534096850</v>
      </c>
      <c r="I11" s="1">
        <v>574241424</v>
      </c>
    </row>
    <row r="12" spans="1:9" x14ac:dyDescent="0.25">
      <c r="A12" s="5"/>
      <c r="B12" s="17"/>
      <c r="C12" s="17"/>
      <c r="D12" s="17"/>
      <c r="E12" s="17"/>
      <c r="F12" s="17"/>
      <c r="G12" s="17"/>
    </row>
    <row r="13" spans="1:9" x14ac:dyDescent="0.25">
      <c r="A13" s="34" t="s">
        <v>5</v>
      </c>
      <c r="B13" s="16">
        <f>B8-B10</f>
        <v>1262081812</v>
      </c>
      <c r="C13" s="16">
        <f t="shared" ref="C13:G13" si="2">C8-C10</f>
        <v>1150435138</v>
      </c>
      <c r="D13" s="16">
        <f t="shared" si="2"/>
        <v>1275108320</v>
      </c>
      <c r="E13" s="16">
        <f t="shared" si="2"/>
        <v>1166823300</v>
      </c>
      <c r="F13" s="16">
        <f t="shared" si="2"/>
        <v>1139094780</v>
      </c>
      <c r="G13" s="16">
        <f t="shared" si="2"/>
        <v>821575617</v>
      </c>
      <c r="H13" s="16">
        <f>H8-H10</f>
        <v>1010751533</v>
      </c>
      <c r="I13" s="16">
        <f>I8-I10</f>
        <v>1105770726</v>
      </c>
    </row>
    <row r="14" spans="1:9" x14ac:dyDescent="0.25">
      <c r="A14" s="35" t="s">
        <v>81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4" t="s">
        <v>37</v>
      </c>
      <c r="B15" s="17">
        <v>310148544</v>
      </c>
      <c r="C15" s="17">
        <v>282283046</v>
      </c>
      <c r="D15" s="17">
        <v>286551484</v>
      </c>
      <c r="E15" s="21">
        <v>273577809</v>
      </c>
      <c r="F15" s="21">
        <v>285877621</v>
      </c>
      <c r="G15" s="17">
        <v>278249552</v>
      </c>
      <c r="H15" s="17">
        <v>270433386</v>
      </c>
      <c r="I15" s="1">
        <v>280921341</v>
      </c>
    </row>
    <row r="16" spans="1:9" x14ac:dyDescent="0.25">
      <c r="A16" s="14" t="s">
        <v>65</v>
      </c>
      <c r="B16" s="17">
        <v>548465808</v>
      </c>
      <c r="C16" s="17">
        <v>563228597</v>
      </c>
      <c r="D16" s="17">
        <v>356927761</v>
      </c>
      <c r="E16" s="21">
        <v>66415798</v>
      </c>
      <c r="F16" s="21">
        <v>-1891570</v>
      </c>
      <c r="G16" s="17">
        <v>47124124</v>
      </c>
      <c r="H16" s="17">
        <v>15418187</v>
      </c>
      <c r="I16" s="39">
        <v>-43335147</v>
      </c>
    </row>
    <row r="17" spans="1:9" x14ac:dyDescent="0.25">
      <c r="A17" s="14" t="s">
        <v>38</v>
      </c>
      <c r="B17" s="17">
        <v>13830969</v>
      </c>
      <c r="C17" s="17">
        <v>431050</v>
      </c>
      <c r="D17" s="17">
        <v>0</v>
      </c>
      <c r="E17" s="21">
        <v>-7946075</v>
      </c>
      <c r="F17" s="21">
        <v>4448646</v>
      </c>
      <c r="G17" s="17">
        <v>20263754</v>
      </c>
      <c r="H17" s="17">
        <v>-40453257</v>
      </c>
      <c r="I17" s="1">
        <v>-2945546</v>
      </c>
    </row>
    <row r="18" spans="1:9" x14ac:dyDescent="0.25">
      <c r="A18" s="14" t="s">
        <v>39</v>
      </c>
      <c r="B18" s="17">
        <v>-56603615</v>
      </c>
      <c r="C18" s="17">
        <v>-19737293</v>
      </c>
      <c r="D18" s="17">
        <v>3470030</v>
      </c>
      <c r="E18" s="21">
        <v>4051544</v>
      </c>
      <c r="F18" s="21">
        <v>5682000</v>
      </c>
      <c r="G18" s="17">
        <v>151211742</v>
      </c>
      <c r="H18" s="17">
        <v>162200615</v>
      </c>
      <c r="I18" s="1">
        <v>135878838</v>
      </c>
    </row>
    <row r="19" spans="1:9" x14ac:dyDescent="0.25">
      <c r="A19" s="14" t="s">
        <v>40</v>
      </c>
      <c r="B19" s="17">
        <v>1354279</v>
      </c>
      <c r="C19" s="17">
        <v>1200000</v>
      </c>
      <c r="D19" s="17">
        <v>0</v>
      </c>
      <c r="E19" s="21">
        <v>0</v>
      </c>
      <c r="F19" s="21">
        <v>0</v>
      </c>
      <c r="G19" s="17">
        <v>0</v>
      </c>
    </row>
    <row r="20" spans="1:9" x14ac:dyDescent="0.25">
      <c r="A20" s="14" t="s">
        <v>41</v>
      </c>
      <c r="B20" s="17">
        <v>81364907</v>
      </c>
      <c r="C20" s="17">
        <v>77348099</v>
      </c>
      <c r="D20" s="17">
        <v>0</v>
      </c>
      <c r="E20" s="21">
        <v>0</v>
      </c>
      <c r="F20" s="21">
        <v>0</v>
      </c>
      <c r="G20" s="17">
        <v>0</v>
      </c>
    </row>
    <row r="21" spans="1:9" x14ac:dyDescent="0.25">
      <c r="A21" s="5"/>
      <c r="B21" s="17"/>
      <c r="C21" s="17"/>
      <c r="D21" s="17"/>
      <c r="E21" s="17"/>
      <c r="F21" s="17"/>
      <c r="G21" s="17"/>
    </row>
    <row r="22" spans="1:9" x14ac:dyDescent="0.25">
      <c r="A22" s="34" t="s">
        <v>82</v>
      </c>
      <c r="B22" s="16">
        <f>B13-B15+B16+B17+B18-B19-B20</f>
        <v>1374907244</v>
      </c>
      <c r="C22" s="16">
        <f t="shared" ref="C22:G22" si="3">C13-C15+C16+C17+C18-C19-C20</f>
        <v>1333526347</v>
      </c>
      <c r="D22" s="16">
        <f t="shared" si="3"/>
        <v>1348954627</v>
      </c>
      <c r="E22" s="16">
        <f t="shared" si="3"/>
        <v>955766758</v>
      </c>
      <c r="F22" s="16">
        <f t="shared" si="3"/>
        <v>861456235</v>
      </c>
      <c r="G22" s="16">
        <f t="shared" si="3"/>
        <v>761925685</v>
      </c>
      <c r="H22" s="16">
        <f>H13-H15+H16+H17+H18-H19-H20</f>
        <v>877483692</v>
      </c>
      <c r="I22" s="16">
        <f>I13-I15+I16+I17+I18-I19-I20</f>
        <v>914447530</v>
      </c>
    </row>
    <row r="23" spans="1:9" x14ac:dyDescent="0.25">
      <c r="A23" s="5" t="s">
        <v>8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38096284</v>
      </c>
      <c r="H23" s="17">
        <v>41784938</v>
      </c>
      <c r="I23" s="1">
        <v>43545120</v>
      </c>
    </row>
    <row r="24" spans="1:9" x14ac:dyDescent="0.25">
      <c r="A24" s="34" t="s">
        <v>83</v>
      </c>
      <c r="B24" s="16">
        <f>B22-B23</f>
        <v>1374907244</v>
      </c>
      <c r="C24" s="16">
        <f t="shared" ref="C24:I24" si="4">C22-C23</f>
        <v>1333526347</v>
      </c>
      <c r="D24" s="16">
        <f t="shared" si="4"/>
        <v>1348954627</v>
      </c>
      <c r="E24" s="16">
        <f t="shared" si="4"/>
        <v>955766758</v>
      </c>
      <c r="F24" s="16">
        <f t="shared" si="4"/>
        <v>861456235</v>
      </c>
      <c r="G24" s="16">
        <f t="shared" si="4"/>
        <v>723829401</v>
      </c>
      <c r="H24" s="16">
        <f t="shared" si="4"/>
        <v>835698754</v>
      </c>
      <c r="I24" s="16">
        <f t="shared" si="4"/>
        <v>870902410</v>
      </c>
    </row>
    <row r="25" spans="1:9" x14ac:dyDescent="0.25">
      <c r="A25" s="5"/>
      <c r="B25" s="17"/>
      <c r="C25" s="17"/>
      <c r="D25" s="17"/>
      <c r="E25" s="17"/>
      <c r="F25" s="17"/>
      <c r="G25" s="17"/>
    </row>
    <row r="26" spans="1:9" x14ac:dyDescent="0.25">
      <c r="A26" s="31" t="s">
        <v>84</v>
      </c>
      <c r="B26" s="22">
        <f t="shared" ref="B26:I26" si="5">SUM(B27:B27)</f>
        <v>228401695</v>
      </c>
      <c r="C26" s="22">
        <f t="shared" si="5"/>
        <v>319454913</v>
      </c>
      <c r="D26" s="22">
        <f t="shared" si="5"/>
        <v>386157738</v>
      </c>
      <c r="E26" s="22">
        <f t="shared" si="5"/>
        <v>249949878</v>
      </c>
      <c r="F26" s="22">
        <f t="shared" si="5"/>
        <v>230856631</v>
      </c>
      <c r="G26" s="22">
        <f t="shared" si="5"/>
        <v>193074529</v>
      </c>
      <c r="H26" s="22">
        <f t="shared" si="5"/>
        <v>242764959</v>
      </c>
      <c r="I26" s="22">
        <f t="shared" si="5"/>
        <v>256046622</v>
      </c>
    </row>
    <row r="27" spans="1:9" x14ac:dyDescent="0.25">
      <c r="A27" s="5" t="s">
        <v>14</v>
      </c>
      <c r="B27" s="21">
        <v>228401695</v>
      </c>
      <c r="C27" s="21">
        <v>319454913</v>
      </c>
      <c r="D27" s="21">
        <v>386157738</v>
      </c>
      <c r="E27" s="21">
        <v>249949878</v>
      </c>
      <c r="F27" s="17">
        <v>230856631</v>
      </c>
      <c r="G27" s="17">
        <v>193074529</v>
      </c>
      <c r="H27" s="1">
        <v>242764959</v>
      </c>
      <c r="I27" s="1">
        <v>256046622</v>
      </c>
    </row>
    <row r="28" spans="1:9" x14ac:dyDescent="0.25">
      <c r="A28" s="5"/>
      <c r="B28" s="21"/>
      <c r="C28" s="21"/>
      <c r="D28" s="21"/>
      <c r="E28" s="21"/>
      <c r="F28" s="17"/>
      <c r="G28" s="17"/>
    </row>
    <row r="29" spans="1:9" x14ac:dyDescent="0.25">
      <c r="A29" s="34" t="s">
        <v>85</v>
      </c>
      <c r="B29" s="23">
        <f>B24-B26</f>
        <v>1146505549</v>
      </c>
      <c r="C29" s="23">
        <f t="shared" ref="C29:I29" si="6">C24-C26</f>
        <v>1014071434</v>
      </c>
      <c r="D29" s="23">
        <f t="shared" si="6"/>
        <v>962796889</v>
      </c>
      <c r="E29" s="23">
        <f t="shared" si="6"/>
        <v>705816880</v>
      </c>
      <c r="F29" s="23">
        <f t="shared" si="6"/>
        <v>630599604</v>
      </c>
      <c r="G29" s="23">
        <f t="shared" si="6"/>
        <v>530754872</v>
      </c>
      <c r="H29" s="23">
        <f t="shared" si="6"/>
        <v>592933795</v>
      </c>
      <c r="I29" s="23">
        <f t="shared" si="6"/>
        <v>614855788</v>
      </c>
    </row>
    <row r="30" spans="1:9" x14ac:dyDescent="0.25">
      <c r="A30" s="2"/>
      <c r="B30" s="11"/>
      <c r="C30" s="11"/>
      <c r="D30" s="11"/>
      <c r="E30" s="11"/>
      <c r="F30" s="11"/>
      <c r="G30" s="11"/>
    </row>
    <row r="31" spans="1:9" x14ac:dyDescent="0.25">
      <c r="A31" s="34" t="s">
        <v>86</v>
      </c>
      <c r="B31" s="12">
        <f>B29/('1'!B41/10)</f>
        <v>3.8943802615489131</v>
      </c>
      <c r="C31" s="12">
        <f>C29/('1'!C41/10)</f>
        <v>3.4445361209239129</v>
      </c>
      <c r="D31" s="12">
        <f>D29/('1'!D41/10)</f>
        <v>3.2703698675271737</v>
      </c>
      <c r="E31" s="12">
        <f>E29/('1'!E41/10)</f>
        <v>2.3974758152173914</v>
      </c>
      <c r="F31" s="12">
        <f>F29/('1'!F41/10)</f>
        <v>2.1419823505434783</v>
      </c>
      <c r="G31" s="15">
        <f>G29/('1'!G41/10)</f>
        <v>1.8028358423913045</v>
      </c>
      <c r="H31" s="15">
        <f>H29/('1'!H41/10)</f>
        <v>2.0140414232336958</v>
      </c>
      <c r="I31" s="15">
        <f>I29/('1'!I41/10)</f>
        <v>2.0885047146739129</v>
      </c>
    </row>
    <row r="32" spans="1:9" x14ac:dyDescent="0.25">
      <c r="A32" s="35" t="s">
        <v>87</v>
      </c>
      <c r="B32">
        <v>294400000</v>
      </c>
      <c r="C32" s="10">
        <v>294400000</v>
      </c>
      <c r="D32" s="10">
        <v>294400000</v>
      </c>
      <c r="E32" s="10">
        <v>294400000</v>
      </c>
      <c r="F32" s="10">
        <v>294400000</v>
      </c>
      <c r="G32" s="10">
        <v>294400000</v>
      </c>
      <c r="H32">
        <v>294400000</v>
      </c>
      <c r="I32">
        <v>294400000</v>
      </c>
    </row>
    <row r="52" spans="1:2" x14ac:dyDescent="0.25">
      <c r="A52" s="6"/>
      <c r="B52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7"/>
  <sheetViews>
    <sheetView tabSelected="1" workbookViewId="0">
      <pane xSplit="1" ySplit="5" topLeftCell="F33" activePane="bottomRight" state="frozen"/>
      <selection pane="topRight" activeCell="B1" sqref="B1"/>
      <selection pane="bottomLeft" activeCell="A6" sqref="A6"/>
      <selection pane="bottomRight" activeCell="K44" sqref="K44"/>
    </sheetView>
  </sheetViews>
  <sheetFormatPr defaultRowHeight="15" x14ac:dyDescent="0.25"/>
  <cols>
    <col min="1" max="1" width="61.42578125" customWidth="1"/>
    <col min="2" max="7" width="17.7109375" bestFit="1" customWidth="1"/>
    <col min="8" max="8" width="16" bestFit="1" customWidth="1"/>
    <col min="9" max="9" width="18.42578125" customWidth="1"/>
  </cols>
  <sheetData>
    <row r="1" spans="1:9" ht="15.75" x14ac:dyDescent="0.25">
      <c r="A1" s="3" t="s">
        <v>102</v>
      </c>
    </row>
    <row r="2" spans="1:9" ht="15.75" x14ac:dyDescent="0.25">
      <c r="A2" s="3" t="s">
        <v>88</v>
      </c>
      <c r="B2" s="3"/>
      <c r="C2" s="3"/>
      <c r="D2" s="3"/>
      <c r="E2" s="3"/>
      <c r="F2" s="3"/>
    </row>
    <row r="3" spans="1:9" ht="15.75" x14ac:dyDescent="0.25">
      <c r="A3" s="3" t="s">
        <v>69</v>
      </c>
      <c r="B3" s="3"/>
      <c r="C3" s="3"/>
      <c r="D3" s="3"/>
      <c r="E3" s="3"/>
      <c r="F3" s="3"/>
    </row>
    <row r="4" spans="1:9" ht="15.75" x14ac:dyDescent="0.25">
      <c r="B4" s="3"/>
      <c r="C4" s="3"/>
      <c r="D4" s="3"/>
      <c r="E4" s="3"/>
      <c r="F4" s="3"/>
    </row>
    <row r="5" spans="1:9" ht="15.75" x14ac:dyDescent="0.25">
      <c r="A5" s="3"/>
      <c r="B5" s="3">
        <v>2012</v>
      </c>
      <c r="C5" s="29">
        <v>2013</v>
      </c>
      <c r="D5" s="3">
        <v>2014</v>
      </c>
      <c r="E5" s="3">
        <v>2015</v>
      </c>
      <c r="F5" s="3">
        <v>2016</v>
      </c>
      <c r="G5" s="3">
        <v>2017</v>
      </c>
      <c r="H5" s="3">
        <v>2018</v>
      </c>
      <c r="I5" s="3">
        <v>2019</v>
      </c>
    </row>
    <row r="6" spans="1:9" x14ac:dyDescent="0.25">
      <c r="A6" s="34" t="s">
        <v>89</v>
      </c>
      <c r="B6" s="17"/>
      <c r="C6" s="17"/>
      <c r="D6" s="17"/>
      <c r="E6" s="17"/>
      <c r="F6" s="17"/>
      <c r="G6" s="17"/>
    </row>
    <row r="7" spans="1:9" x14ac:dyDescent="0.25">
      <c r="A7" t="s">
        <v>42</v>
      </c>
      <c r="B7" s="17">
        <v>2639082309</v>
      </c>
      <c r="C7" s="17">
        <v>2630907902</v>
      </c>
      <c r="D7" s="17">
        <v>2640472823</v>
      </c>
      <c r="E7" s="17">
        <v>2142274579</v>
      </c>
      <c r="F7" s="17">
        <v>1078001452</v>
      </c>
      <c r="G7" s="17">
        <v>1844412589</v>
      </c>
      <c r="H7" s="1">
        <v>2238076179</v>
      </c>
      <c r="I7" s="1">
        <v>2365342911</v>
      </c>
    </row>
    <row r="8" spans="1:9" x14ac:dyDescent="0.25">
      <c r="A8" s="5" t="s">
        <v>43</v>
      </c>
      <c r="B8" s="17">
        <v>-1338620608</v>
      </c>
      <c r="C8" s="17">
        <v>-816358675</v>
      </c>
      <c r="D8" s="17">
        <v>-1830282024</v>
      </c>
      <c r="E8" s="17">
        <v>-1369702157</v>
      </c>
      <c r="F8" s="17">
        <v>-364477204</v>
      </c>
      <c r="G8" s="17">
        <v>-278791926</v>
      </c>
      <c r="H8" s="1">
        <v>-487557835</v>
      </c>
      <c r="I8" s="1">
        <v>-697837553</v>
      </c>
    </row>
    <row r="9" spans="1:9" x14ac:dyDescent="0.25">
      <c r="A9" s="5" t="s">
        <v>44</v>
      </c>
      <c r="B9" s="17">
        <v>254239775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"/>
    </row>
    <row r="10" spans="1:9" x14ac:dyDescent="0.25">
      <c r="A10" s="5" t="s">
        <v>45</v>
      </c>
      <c r="B10" s="17">
        <v>-29488149</v>
      </c>
      <c r="C10" s="17">
        <v>0</v>
      </c>
      <c r="D10" s="17">
        <v>5764093</v>
      </c>
      <c r="E10" s="17">
        <v>3960448</v>
      </c>
      <c r="F10" s="17">
        <v>-1818488</v>
      </c>
      <c r="G10" s="17">
        <v>14616742</v>
      </c>
      <c r="H10" s="1">
        <v>-18795218</v>
      </c>
    </row>
    <row r="11" spans="1:9" x14ac:dyDescent="0.25">
      <c r="A11" s="5" t="s">
        <v>15</v>
      </c>
      <c r="B11" s="17">
        <v>0</v>
      </c>
      <c r="C11" s="17">
        <v>-243844490</v>
      </c>
      <c r="D11" s="17">
        <v>-224508752</v>
      </c>
      <c r="E11" s="17">
        <v>-177145770</v>
      </c>
      <c r="F11" s="17">
        <v>-123067043</v>
      </c>
      <c r="G11" s="17">
        <v>-364323772</v>
      </c>
      <c r="H11" s="1">
        <v>-228506775</v>
      </c>
      <c r="I11" s="1">
        <v>-234925812</v>
      </c>
    </row>
    <row r="12" spans="1:9" x14ac:dyDescent="0.25">
      <c r="A12" s="2"/>
      <c r="B12" s="24">
        <f>SUM(B7:B11)</f>
        <v>1525213327</v>
      </c>
      <c r="C12" s="24">
        <f>SUM(C7:C11)</f>
        <v>1570704737</v>
      </c>
      <c r="D12" s="24">
        <f>SUM(D7:D11)</f>
        <v>591446140</v>
      </c>
      <c r="E12" s="24">
        <f t="shared" ref="E12:I12" si="0">SUM(E7:E11)</f>
        <v>599387100</v>
      </c>
      <c r="F12" s="24">
        <f t="shared" si="0"/>
        <v>588638717</v>
      </c>
      <c r="G12" s="24">
        <f t="shared" si="0"/>
        <v>1215913633</v>
      </c>
      <c r="H12" s="24">
        <f t="shared" si="0"/>
        <v>1503216351</v>
      </c>
      <c r="I12" s="24">
        <f t="shared" si="0"/>
        <v>1432579546</v>
      </c>
    </row>
    <row r="13" spans="1:9" x14ac:dyDescent="0.25">
      <c r="B13" s="17"/>
      <c r="C13" s="17"/>
      <c r="D13" s="17"/>
      <c r="E13" s="17"/>
      <c r="F13" s="17"/>
      <c r="G13" s="17"/>
      <c r="H13" s="1"/>
    </row>
    <row r="14" spans="1:9" x14ac:dyDescent="0.25">
      <c r="A14" s="34" t="s">
        <v>90</v>
      </c>
      <c r="B14" s="17"/>
      <c r="C14" s="17"/>
      <c r="D14" s="17"/>
      <c r="E14" s="17"/>
      <c r="F14" s="17"/>
      <c r="G14" s="17"/>
      <c r="H14" s="1"/>
    </row>
    <row r="15" spans="1:9" x14ac:dyDescent="0.25">
      <c r="A15" s="5" t="s">
        <v>16</v>
      </c>
      <c r="B15" s="17">
        <v>-125704143</v>
      </c>
      <c r="C15" s="17">
        <v>-44512684</v>
      </c>
      <c r="D15" s="17">
        <v>-70718927</v>
      </c>
      <c r="E15" s="17">
        <v>-182695291</v>
      </c>
      <c r="F15" s="17">
        <v>-225371709</v>
      </c>
      <c r="G15" s="17">
        <v>-60252083</v>
      </c>
      <c r="H15" s="1">
        <v>-44623442</v>
      </c>
      <c r="I15" s="1">
        <v>-112105227</v>
      </c>
    </row>
    <row r="16" spans="1:9" x14ac:dyDescent="0.25">
      <c r="A16" s="5" t="s">
        <v>47</v>
      </c>
      <c r="B16" s="17">
        <v>-846911554</v>
      </c>
      <c r="C16" s="17">
        <v>2033903311</v>
      </c>
      <c r="D16" s="17">
        <v>778440086</v>
      </c>
      <c r="E16" s="17">
        <v>-213069990</v>
      </c>
      <c r="F16" s="17">
        <v>-37010</v>
      </c>
      <c r="G16" s="17">
        <v>-864235876</v>
      </c>
      <c r="H16" s="17">
        <v>-84532752</v>
      </c>
      <c r="I16" s="1">
        <v>468395884</v>
      </c>
    </row>
    <row r="17" spans="1:9" x14ac:dyDescent="0.25">
      <c r="A17" s="5" t="s">
        <v>60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20263329</v>
      </c>
      <c r="H17" s="1">
        <v>2284701</v>
      </c>
      <c r="I17" s="1">
        <v>8552380</v>
      </c>
    </row>
    <row r="18" spans="1:9" x14ac:dyDescent="0.25">
      <c r="A18" s="5" t="s">
        <v>55</v>
      </c>
      <c r="B18" s="17">
        <v>0</v>
      </c>
      <c r="C18" s="17">
        <v>4066680</v>
      </c>
      <c r="D18" s="17">
        <v>3426005</v>
      </c>
      <c r="E18" s="17">
        <v>4051544</v>
      </c>
      <c r="F18" s="17">
        <v>1762016</v>
      </c>
      <c r="G18" s="17">
        <v>2326329</v>
      </c>
      <c r="H18" s="1">
        <v>5872315</v>
      </c>
      <c r="I18" s="1">
        <v>7013247</v>
      </c>
    </row>
    <row r="19" spans="1:9" x14ac:dyDescent="0.25">
      <c r="A19" s="4" t="s">
        <v>56</v>
      </c>
      <c r="B19" s="17">
        <v>-655271018</v>
      </c>
      <c r="C19" s="17">
        <v>-77119175</v>
      </c>
      <c r="D19" s="17">
        <v>-232396351</v>
      </c>
      <c r="E19" s="17">
        <v>-452463029</v>
      </c>
      <c r="F19" s="17">
        <v>-257168368</v>
      </c>
      <c r="G19" s="17">
        <v>-1614157716</v>
      </c>
      <c r="H19" s="17">
        <v>-831683818</v>
      </c>
      <c r="I19" s="1">
        <v>-1857846561</v>
      </c>
    </row>
    <row r="20" spans="1:9" x14ac:dyDescent="0.25">
      <c r="A20" s="4" t="s">
        <v>57</v>
      </c>
      <c r="B20" s="17">
        <v>-98881787</v>
      </c>
      <c r="C20" s="17">
        <v>-2746557860</v>
      </c>
      <c r="D20" s="17">
        <v>-67046038</v>
      </c>
      <c r="E20" s="17">
        <v>-90548748</v>
      </c>
      <c r="F20" s="17">
        <v>-124004717</v>
      </c>
      <c r="G20" s="17">
        <v>-690185899</v>
      </c>
      <c r="H20" s="1">
        <v>-305864945</v>
      </c>
      <c r="I20" s="1">
        <v>-46131661</v>
      </c>
    </row>
    <row r="21" spans="1:9" x14ac:dyDescent="0.25">
      <c r="A21" s="4" t="s">
        <v>67</v>
      </c>
      <c r="B21" s="17"/>
      <c r="C21" s="17"/>
      <c r="D21" s="17"/>
      <c r="E21" s="17"/>
      <c r="F21" s="17"/>
      <c r="G21" s="17"/>
      <c r="H21" s="1">
        <v>-211570394</v>
      </c>
      <c r="I21" s="1">
        <v>-497689513</v>
      </c>
    </row>
    <row r="22" spans="1:9" x14ac:dyDescent="0.25">
      <c r="A22" s="4" t="s">
        <v>66</v>
      </c>
      <c r="B22" s="17"/>
      <c r="C22" s="17"/>
      <c r="D22" s="17"/>
      <c r="E22" s="17"/>
      <c r="F22" s="17"/>
      <c r="G22" s="17"/>
      <c r="H22" s="1">
        <v>479977155</v>
      </c>
    </row>
    <row r="23" spans="1:9" x14ac:dyDescent="0.25">
      <c r="A23" s="4" t="s">
        <v>59</v>
      </c>
      <c r="B23" s="17">
        <v>0</v>
      </c>
      <c r="C23" s="17">
        <v>0</v>
      </c>
      <c r="D23" s="17">
        <v>0</v>
      </c>
      <c r="E23" s="17">
        <v>3625000</v>
      </c>
      <c r="F23" s="17">
        <v>0</v>
      </c>
      <c r="G23" s="17">
        <v>0</v>
      </c>
      <c r="H23" s="1"/>
    </row>
    <row r="24" spans="1:9" x14ac:dyDescent="0.25">
      <c r="A24" s="4" t="s">
        <v>46</v>
      </c>
      <c r="B24" s="17">
        <v>35428274</v>
      </c>
      <c r="C24" s="17">
        <v>-4381564</v>
      </c>
      <c r="D24" s="17">
        <v>-2184568</v>
      </c>
      <c r="E24" s="17">
        <v>0</v>
      </c>
      <c r="F24" s="17">
        <v>-1934040674</v>
      </c>
      <c r="G24" s="17">
        <v>892032045</v>
      </c>
      <c r="H24" s="1">
        <v>-125842839</v>
      </c>
      <c r="I24" s="1">
        <v>-359521256</v>
      </c>
    </row>
    <row r="25" spans="1:9" x14ac:dyDescent="0.25">
      <c r="A25" s="2"/>
      <c r="B25" s="24">
        <f t="shared" ref="B25:I25" si="1">SUM(B15:B24)</f>
        <v>-1691340228</v>
      </c>
      <c r="C25" s="24">
        <f t="shared" si="1"/>
        <v>-834601292</v>
      </c>
      <c r="D25" s="24">
        <f t="shared" si="1"/>
        <v>409520207</v>
      </c>
      <c r="E25" s="24">
        <f t="shared" si="1"/>
        <v>-931100514</v>
      </c>
      <c r="F25" s="24">
        <f t="shared" si="1"/>
        <v>-2538860462</v>
      </c>
      <c r="G25" s="24">
        <f t="shared" si="1"/>
        <v>-2314209871</v>
      </c>
      <c r="H25" s="24">
        <f t="shared" si="1"/>
        <v>-1115984019</v>
      </c>
      <c r="I25" s="24">
        <f t="shared" si="1"/>
        <v>-2389332707</v>
      </c>
    </row>
    <row r="26" spans="1:9" x14ac:dyDescent="0.25">
      <c r="B26" s="17"/>
      <c r="C26" s="17"/>
      <c r="D26" s="17"/>
      <c r="E26" s="17"/>
      <c r="F26" s="17"/>
      <c r="G26" s="17"/>
      <c r="H26" s="1"/>
    </row>
    <row r="27" spans="1:9" x14ac:dyDescent="0.25">
      <c r="A27" s="34" t="s">
        <v>91</v>
      </c>
      <c r="B27" s="17"/>
      <c r="C27" s="17"/>
      <c r="D27" s="17"/>
      <c r="E27" s="17"/>
      <c r="F27" s="17"/>
      <c r="G27" s="17"/>
      <c r="H27" s="1"/>
    </row>
    <row r="28" spans="1:9" x14ac:dyDescent="0.25">
      <c r="A28" s="5" t="s">
        <v>48</v>
      </c>
      <c r="B28" s="17">
        <v>-12600000</v>
      </c>
      <c r="C28" s="17">
        <v>0</v>
      </c>
      <c r="D28" s="17">
        <v>0</v>
      </c>
      <c r="E28" s="17">
        <v>0</v>
      </c>
      <c r="F28" s="17">
        <v>0</v>
      </c>
      <c r="G28" s="17"/>
      <c r="H28" s="1"/>
    </row>
    <row r="29" spans="1:9" x14ac:dyDescent="0.25">
      <c r="A29" s="5" t="s">
        <v>49</v>
      </c>
      <c r="B29" s="17">
        <v>-15000000</v>
      </c>
      <c r="C29" s="17">
        <v>-15000000</v>
      </c>
      <c r="D29" s="17">
        <v>-15000000</v>
      </c>
      <c r="E29" s="17">
        <v>-15000000</v>
      </c>
      <c r="F29" s="17">
        <v>-50550000</v>
      </c>
      <c r="G29" s="17">
        <v>0</v>
      </c>
      <c r="H29" s="1"/>
    </row>
    <row r="30" spans="1:9" x14ac:dyDescent="0.25">
      <c r="A30" s="5" t="s">
        <v>58</v>
      </c>
      <c r="B30" s="17">
        <v>0</v>
      </c>
      <c r="C30" s="17">
        <v>-81807015</v>
      </c>
      <c r="D30" s="17">
        <v>213238490</v>
      </c>
      <c r="E30" s="17">
        <v>213030393</v>
      </c>
      <c r="F30" s="17">
        <v>-4132995</v>
      </c>
      <c r="G30" s="17">
        <v>1466234301</v>
      </c>
      <c r="H30" s="1">
        <v>216225161</v>
      </c>
      <c r="I30" s="1">
        <v>2180830836</v>
      </c>
    </row>
    <row r="31" spans="1:9" x14ac:dyDescent="0.25">
      <c r="A31" s="5" t="s">
        <v>50</v>
      </c>
      <c r="B31" s="17">
        <v>260000000</v>
      </c>
      <c r="C31" s="17">
        <v>0</v>
      </c>
      <c r="D31" s="17">
        <v>0</v>
      </c>
      <c r="E31" s="17">
        <v>0</v>
      </c>
      <c r="F31" s="17"/>
      <c r="G31" s="17"/>
      <c r="H31" s="1"/>
    </row>
    <row r="32" spans="1:9" x14ac:dyDescent="0.25">
      <c r="A32" s="5" t="s">
        <v>51</v>
      </c>
      <c r="B32" s="17">
        <v>1690000000</v>
      </c>
      <c r="C32" s="17">
        <v>0</v>
      </c>
      <c r="D32" s="17">
        <v>0</v>
      </c>
      <c r="E32" s="17">
        <v>0</v>
      </c>
      <c r="F32" s="17"/>
      <c r="G32" s="17"/>
      <c r="H32" s="1"/>
    </row>
    <row r="33" spans="1:9" x14ac:dyDescent="0.25">
      <c r="A33" s="5" t="s">
        <v>52</v>
      </c>
      <c r="B33" s="17">
        <v>-2077088</v>
      </c>
      <c r="C33" s="17">
        <v>0</v>
      </c>
      <c r="D33" s="17">
        <v>0</v>
      </c>
      <c r="E33" s="17">
        <v>0</v>
      </c>
      <c r="F33" s="17"/>
      <c r="G33" s="17"/>
      <c r="H33" s="1"/>
    </row>
    <row r="34" spans="1:9" x14ac:dyDescent="0.25">
      <c r="A34" s="5" t="s">
        <v>53</v>
      </c>
      <c r="B34" s="17">
        <v>-84581120</v>
      </c>
      <c r="C34" s="17">
        <v>-88573249</v>
      </c>
      <c r="D34" s="17">
        <v>-118553745</v>
      </c>
      <c r="E34" s="17">
        <v>995061619</v>
      </c>
      <c r="F34" s="17">
        <v>0</v>
      </c>
      <c r="G34" s="17">
        <v>357332500</v>
      </c>
      <c r="H34" s="1">
        <v>129207180</v>
      </c>
      <c r="I34" s="1">
        <v>-654505210</v>
      </c>
    </row>
    <row r="35" spans="1:9" x14ac:dyDescent="0.25">
      <c r="A35" s="5" t="s">
        <v>61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-57589502</v>
      </c>
      <c r="H35" s="1">
        <v>-68032712</v>
      </c>
      <c r="I35" s="1">
        <v>-103901949</v>
      </c>
    </row>
    <row r="36" spans="1:9" x14ac:dyDescent="0.25">
      <c r="A36" s="5" t="s">
        <v>54</v>
      </c>
      <c r="B36" s="17">
        <v>-34716365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"/>
    </row>
    <row r="37" spans="1:9" x14ac:dyDescent="0.25">
      <c r="A37" s="5" t="s">
        <v>18</v>
      </c>
      <c r="B37" s="17">
        <v>-406051835</v>
      </c>
      <c r="C37" s="17">
        <v>-728410598</v>
      </c>
      <c r="D37" s="17">
        <v>-724883332</v>
      </c>
      <c r="E37" s="17">
        <v>-583341827</v>
      </c>
      <c r="F37" s="17">
        <v>-27218757</v>
      </c>
      <c r="G37" s="17">
        <v>-646914449</v>
      </c>
      <c r="H37" s="1">
        <v>-587698056</v>
      </c>
      <c r="I37" s="1">
        <v>-646685823</v>
      </c>
    </row>
    <row r="38" spans="1:9" x14ac:dyDescent="0.25">
      <c r="A38" s="2"/>
      <c r="B38" s="25">
        <f t="shared" ref="B38:I38" si="2">SUM(B28:B37)</f>
        <v>1394973592</v>
      </c>
      <c r="C38" s="25">
        <f t="shared" si="2"/>
        <v>-913790862</v>
      </c>
      <c r="D38" s="25">
        <f t="shared" si="2"/>
        <v>-645198587</v>
      </c>
      <c r="E38" s="25">
        <f t="shared" si="2"/>
        <v>609750185</v>
      </c>
      <c r="F38" s="25">
        <f t="shared" si="2"/>
        <v>-81901752</v>
      </c>
      <c r="G38" s="25">
        <f t="shared" si="2"/>
        <v>1119062850</v>
      </c>
      <c r="H38" s="25">
        <f t="shared" si="2"/>
        <v>-310298427</v>
      </c>
      <c r="I38" s="25">
        <f t="shared" si="2"/>
        <v>775737854</v>
      </c>
    </row>
    <row r="39" spans="1:9" x14ac:dyDescent="0.25">
      <c r="B39" s="17"/>
      <c r="C39" s="17"/>
      <c r="D39" s="17"/>
      <c r="E39" s="17"/>
      <c r="F39" s="17"/>
      <c r="G39" s="17"/>
      <c r="H39" s="1"/>
    </row>
    <row r="40" spans="1:9" x14ac:dyDescent="0.25">
      <c r="A40" s="2" t="s">
        <v>92</v>
      </c>
      <c r="B40" s="16">
        <f t="shared" ref="B40:I40" si="3">SUM(B12,B25,B38)</f>
        <v>1228846691</v>
      </c>
      <c r="C40" s="16">
        <f t="shared" si="3"/>
        <v>-177687417</v>
      </c>
      <c r="D40" s="16">
        <f t="shared" si="3"/>
        <v>355767760</v>
      </c>
      <c r="E40" s="16">
        <f t="shared" si="3"/>
        <v>278036771</v>
      </c>
      <c r="F40" s="16">
        <f t="shared" si="3"/>
        <v>-2032123497</v>
      </c>
      <c r="G40" s="16">
        <f t="shared" si="3"/>
        <v>20766612</v>
      </c>
      <c r="H40" s="16">
        <f t="shared" si="3"/>
        <v>76933905</v>
      </c>
      <c r="I40" s="16">
        <f t="shared" si="3"/>
        <v>-181015307</v>
      </c>
    </row>
    <row r="41" spans="1:9" x14ac:dyDescent="0.25">
      <c r="A41" s="35" t="s">
        <v>93</v>
      </c>
      <c r="B41" s="17">
        <v>505446686</v>
      </c>
      <c r="C41" s="17">
        <v>1738073377</v>
      </c>
      <c r="D41" s="17">
        <v>1560385961</v>
      </c>
      <c r="E41" s="17">
        <v>1916153721</v>
      </c>
      <c r="F41" s="17">
        <v>2194190495</v>
      </c>
      <c r="G41" s="17">
        <v>162066998</v>
      </c>
      <c r="H41" s="1">
        <f>182834036-472221</f>
        <v>182361815</v>
      </c>
      <c r="I41" s="1">
        <v>259173377</v>
      </c>
    </row>
    <row r="42" spans="1:9" x14ac:dyDescent="0.25">
      <c r="A42" s="34" t="s">
        <v>94</v>
      </c>
      <c r="B42" s="16">
        <f>SUM(B40:B41)</f>
        <v>1734293377</v>
      </c>
      <c r="C42" s="16">
        <f t="shared" ref="C42:I42" si="4">SUM(C40:C41)</f>
        <v>1560385960</v>
      </c>
      <c r="D42" s="16">
        <f t="shared" si="4"/>
        <v>1916153721</v>
      </c>
      <c r="E42" s="16">
        <f t="shared" si="4"/>
        <v>2194190492</v>
      </c>
      <c r="F42" s="16">
        <f t="shared" si="4"/>
        <v>162066998</v>
      </c>
      <c r="G42" s="16">
        <f t="shared" si="4"/>
        <v>182833610</v>
      </c>
      <c r="H42" s="16">
        <f t="shared" si="4"/>
        <v>259295720</v>
      </c>
      <c r="I42" s="16">
        <f t="shared" si="4"/>
        <v>78158070</v>
      </c>
    </row>
    <row r="43" spans="1:9" x14ac:dyDescent="0.25">
      <c r="B43" s="16"/>
      <c r="C43" s="16"/>
      <c r="D43" s="16"/>
      <c r="E43" s="16"/>
      <c r="F43" s="16"/>
      <c r="G43" s="16"/>
      <c r="H43" s="1"/>
    </row>
    <row r="44" spans="1:9" ht="15.75" x14ac:dyDescent="0.25">
      <c r="A44" s="3"/>
      <c r="B44" s="8"/>
      <c r="C44" s="8"/>
      <c r="D44" s="8"/>
      <c r="E44" s="8"/>
      <c r="F44" s="8"/>
      <c r="G44" s="8"/>
      <c r="H44" s="42"/>
      <c r="I44" s="43"/>
    </row>
    <row r="45" spans="1:9" x14ac:dyDescent="0.25">
      <c r="B45" s="1"/>
      <c r="C45" s="1"/>
      <c r="D45" s="1"/>
      <c r="E45" s="1"/>
      <c r="F45" s="1"/>
      <c r="G45" s="1"/>
      <c r="H45" s="1"/>
    </row>
    <row r="46" spans="1:9" x14ac:dyDescent="0.25">
      <c r="A46" s="34" t="s">
        <v>95</v>
      </c>
      <c r="B46" s="9">
        <f>B12/('1'!B41/10)</f>
        <v>5.1807517900815219</v>
      </c>
      <c r="C46" s="9">
        <f>C12/('1'!C41/10)</f>
        <v>5.3352742425271735</v>
      </c>
      <c r="D46" s="9">
        <f>D12/('1'!D41/10)</f>
        <v>2.0089882472826086</v>
      </c>
      <c r="E46" s="9">
        <f>E12/('1'!E41/10)</f>
        <v>2.0359616168478261</v>
      </c>
      <c r="F46" s="9">
        <f>F12/('1'!F41/10)</f>
        <v>1.9994521637228262</v>
      </c>
      <c r="G46" s="9">
        <f>G12/('1'!G41/10)</f>
        <v>4.1301414164402175</v>
      </c>
      <c r="H46" s="9">
        <f>H12/('1'!H41/10)</f>
        <v>5.1060338009510868</v>
      </c>
      <c r="I46" s="9">
        <f>I12/('1'!I41/10)</f>
        <v>4.8660990013586956</v>
      </c>
    </row>
    <row r="47" spans="1:9" x14ac:dyDescent="0.25">
      <c r="A47" s="34" t="s">
        <v>96</v>
      </c>
      <c r="B47">
        <v>294400000</v>
      </c>
      <c r="C47">
        <v>294400000</v>
      </c>
      <c r="D47">
        <v>294400000</v>
      </c>
      <c r="E47">
        <v>294400000</v>
      </c>
      <c r="F47">
        <v>294400000</v>
      </c>
      <c r="G47">
        <v>294400000</v>
      </c>
      <c r="H47">
        <v>294400000</v>
      </c>
      <c r="I47">
        <v>294400000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5" sqref="A5:A11"/>
    </sheetView>
  </sheetViews>
  <sheetFormatPr defaultRowHeight="15" x14ac:dyDescent="0.25"/>
  <cols>
    <col min="1" max="1" width="35.85546875" bestFit="1" customWidth="1"/>
    <col min="2" max="7" width="9.5703125" bestFit="1" customWidth="1"/>
  </cols>
  <sheetData>
    <row r="1" spans="1:8" ht="15.75" x14ac:dyDescent="0.25">
      <c r="A1" s="3" t="s">
        <v>20</v>
      </c>
    </row>
    <row r="2" spans="1:8" x14ac:dyDescent="0.25">
      <c r="A2" s="2" t="s">
        <v>97</v>
      </c>
    </row>
    <row r="3" spans="1:8" ht="15.75" x14ac:dyDescent="0.25">
      <c r="A3" s="3" t="s">
        <v>69</v>
      </c>
    </row>
    <row r="4" spans="1:8" x14ac:dyDescent="0.25">
      <c r="A4" s="2"/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s="5" t="s">
        <v>98</v>
      </c>
      <c r="B5" s="26">
        <f>'2'!B29/'1'!B20</f>
        <v>4.1068545877297205E-2</v>
      </c>
      <c r="C5" s="26">
        <f>'2'!C29/'1'!C20</f>
        <v>3.5527167422690499E-2</v>
      </c>
      <c r="D5" s="26">
        <f>'2'!D29/'1'!D20</f>
        <v>3.4217886084579194E-2</v>
      </c>
      <c r="E5" s="26">
        <f>'2'!E29/'1'!E20</f>
        <v>2.3913239808388099E-2</v>
      </c>
      <c r="F5" s="26">
        <f>'2'!F29/'1'!F20</f>
        <v>2.1196892473833027E-2</v>
      </c>
      <c r="G5" s="26">
        <f>'2'!G29/'1'!G20</f>
        <v>1.6505770531548784E-2</v>
      </c>
      <c r="H5" s="26">
        <f>'2'!H29/'1'!H20</f>
        <v>1.8437624216995931E-2</v>
      </c>
    </row>
    <row r="6" spans="1:8" x14ac:dyDescent="0.25">
      <c r="A6" s="5" t="s">
        <v>99</v>
      </c>
      <c r="B6" s="26">
        <f>'2'!B29/'1'!B40</f>
        <v>4.5128799372105996E-2</v>
      </c>
      <c r="C6" s="26">
        <f>'2'!C29/'1'!C40</f>
        <v>3.9410560272367154E-2</v>
      </c>
      <c r="D6" s="26">
        <f>'2'!D29/'1'!D40</f>
        <v>3.7273117121623373E-2</v>
      </c>
      <c r="E6" s="26">
        <f>'2'!E29/'1'!E40</f>
        <v>2.723356887016469E-2</v>
      </c>
      <c r="F6" s="26">
        <f>'2'!F29/'1'!F40</f>
        <v>2.400166497028202E-2</v>
      </c>
      <c r="G6" s="26">
        <f>'2'!G29/'1'!G40</f>
        <v>2.0297813709546229E-2</v>
      </c>
      <c r="H6" s="26">
        <f>'2'!H29/'1'!H40</f>
        <v>2.2676488101388094E-2</v>
      </c>
    </row>
    <row r="7" spans="1:8" x14ac:dyDescent="0.25">
      <c r="A7" s="5" t="s">
        <v>62</v>
      </c>
      <c r="B7" s="27">
        <f>'1'!B25/'1'!B40</f>
        <v>9.4486760906003688E-3</v>
      </c>
      <c r="C7" s="27">
        <f>'1'!C25/'1'!C40</f>
        <v>5.886766110509126E-3</v>
      </c>
      <c r="D7" s="27">
        <f>'1'!D25/'1'!D40</f>
        <v>1.2743816317703344E-3</v>
      </c>
      <c r="E7" s="27">
        <f>'1'!E25/'1'!E40</f>
        <v>3.9664061487381684E-2</v>
      </c>
      <c r="F7" s="27">
        <f>'1'!F25/'1'!F40</f>
        <v>3.9126620758471821E-2</v>
      </c>
      <c r="G7" s="27">
        <f>'1'!G25/'1'!G40</f>
        <v>5.297891086434673E-2</v>
      </c>
      <c r="H7" s="27">
        <f>'1'!H25/'1'!H40</f>
        <v>6.1724115212925833E-2</v>
      </c>
    </row>
    <row r="8" spans="1:8" x14ac:dyDescent="0.25">
      <c r="A8" s="5" t="s">
        <v>63</v>
      </c>
      <c r="B8" s="27">
        <f>'1'!B11/'1'!B29</f>
        <v>3.8523824318790147</v>
      </c>
      <c r="C8" s="27">
        <f>'1'!C11/'1'!C29</f>
        <v>3.4385357695759731</v>
      </c>
      <c r="D8" s="27">
        <f>'1'!D11/'1'!D29</f>
        <v>3.9073818851423687</v>
      </c>
      <c r="E8" s="27">
        <f>'1'!E11/'1'!E29</f>
        <v>3.7962420462197426</v>
      </c>
      <c r="F8" s="27">
        <f>'1'!F11/'1'!F29</f>
        <v>3.9548888419017905</v>
      </c>
      <c r="G8" s="27">
        <f>'1'!G11/'1'!G29</f>
        <v>2.1689657810382701</v>
      </c>
      <c r="H8" s="27">
        <f>'1'!H11/'1'!H29</f>
        <v>2.4116341373188432</v>
      </c>
    </row>
    <row r="9" spans="1:8" x14ac:dyDescent="0.25">
      <c r="A9" s="5" t="s">
        <v>100</v>
      </c>
      <c r="B9" s="26">
        <f>'2'!B29/'2'!B6</f>
        <v>0.53011171559988945</v>
      </c>
      <c r="C9" s="26">
        <f>'2'!C29/'2'!C6</f>
        <v>0.48976315224226769</v>
      </c>
      <c r="D9" s="26">
        <f>'2'!D29/'2'!D6</f>
        <v>0.43038680497166598</v>
      </c>
      <c r="E9" s="26">
        <f>'2'!E29/'2'!E6</f>
        <v>0.33453204845480827</v>
      </c>
      <c r="F9" s="26">
        <f>'2'!F29/'2'!F6</f>
        <v>0.30266127926179537</v>
      </c>
      <c r="G9" s="26">
        <f>'2'!G29/'2'!G6</f>
        <v>0.31640936075340992</v>
      </c>
      <c r="H9" s="26">
        <f>'2'!H29/'2'!H6</f>
        <v>0.29121775412377221</v>
      </c>
    </row>
    <row r="10" spans="1:8" x14ac:dyDescent="0.25">
      <c r="A10" t="s">
        <v>64</v>
      </c>
      <c r="B10" s="26">
        <f>'2'!B13/'2'!B6</f>
        <v>0.5835509083844278</v>
      </c>
      <c r="C10" s="26">
        <f>'2'!C13/'2'!C6</f>
        <v>0.5556223365987728</v>
      </c>
      <c r="D10" s="26">
        <f>'2'!D13/'2'!D6</f>
        <v>0.56999539789496423</v>
      </c>
      <c r="E10" s="26">
        <f>'2'!E13/'2'!E6</f>
        <v>0.55303266299581744</v>
      </c>
      <c r="F10" s="26">
        <f>'2'!F13/'2'!F6</f>
        <v>0.54671757027496226</v>
      </c>
      <c r="G10" s="26">
        <f>'2'!G13/'2'!G6</f>
        <v>0.48978206230306326</v>
      </c>
      <c r="H10" s="26">
        <f>'2'!H13/'2'!H6</f>
        <v>0.49642775281078355</v>
      </c>
    </row>
    <row r="11" spans="1:8" x14ac:dyDescent="0.25">
      <c r="A11" s="5" t="s">
        <v>101</v>
      </c>
      <c r="B11" s="26">
        <f>'2'!B29/('1'!B40+'1'!B25)</f>
        <v>4.4706383237710624E-2</v>
      </c>
      <c r="C11" s="26">
        <f>'2'!C29/('1'!C40+'1'!C25)</f>
        <v>3.9179917263209539E-2</v>
      </c>
      <c r="D11" s="26">
        <f>'2'!D29/('1'!D40+'1'!D25)</f>
        <v>3.7225677402111912E-2</v>
      </c>
      <c r="E11" s="26">
        <f>'2'!E29/('1'!E40+'1'!E25)</f>
        <v>2.6194585230928675E-2</v>
      </c>
      <c r="F11" s="26">
        <f>'2'!F29/('1'!F40+'1'!F25)</f>
        <v>2.3097921360885641E-2</v>
      </c>
      <c r="G11" s="26">
        <f>'2'!G29/('1'!G40+'1'!G25)</f>
        <v>1.9276562426957435E-2</v>
      </c>
      <c r="H11" s="26">
        <f>'2'!H29/('1'!H40+'1'!H25)</f>
        <v>2.1358173725610805E-2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2020-04-12T16:29:05Z</dcterms:modified>
</cp:coreProperties>
</file>