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FS Template\Formate_2\A\"/>
    </mc:Choice>
  </mc:AlternateContent>
  <bookViews>
    <workbookView xWindow="0" yWindow="0" windowWidth="20490" windowHeight="8940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2" l="1"/>
  <c r="C7" i="2"/>
  <c r="C18" i="2" s="1"/>
  <c r="D7" i="2"/>
  <c r="D18" i="2" s="1"/>
  <c r="E7" i="2"/>
  <c r="E18" i="2" s="1"/>
  <c r="F7" i="2"/>
  <c r="G7" i="2"/>
  <c r="G18" i="2" s="1"/>
  <c r="B7" i="2"/>
  <c r="B18" i="2" s="1"/>
  <c r="C43" i="1" l="1"/>
  <c r="D43" i="1"/>
  <c r="E43" i="1"/>
  <c r="F43" i="1"/>
  <c r="G43" i="1"/>
  <c r="H43" i="1"/>
  <c r="B43" i="1"/>
  <c r="H24" i="3" l="1"/>
  <c r="H15" i="3"/>
  <c r="H9" i="3"/>
  <c r="H26" i="3" s="1"/>
  <c r="H28" i="3" s="1"/>
  <c r="H25" i="2"/>
  <c r="H7" i="2"/>
  <c r="H18" i="2" s="1"/>
  <c r="H25" i="1"/>
  <c r="H20" i="1"/>
  <c r="H32" i="1" s="1"/>
  <c r="H34" i="1"/>
  <c r="H10" i="1"/>
  <c r="H6" i="1"/>
  <c r="H32" i="3" l="1"/>
  <c r="H40" i="1"/>
  <c r="H16" i="1"/>
  <c r="H10" i="4"/>
  <c r="H23" i="2"/>
  <c r="H29" i="2" s="1"/>
  <c r="H6" i="4" s="1"/>
  <c r="H42" i="1"/>
  <c r="H8" i="4"/>
  <c r="H7" i="4"/>
  <c r="H9" i="4" l="1"/>
  <c r="H5" i="4"/>
  <c r="H31" i="2"/>
  <c r="H11" i="4"/>
  <c r="C25" i="2"/>
  <c r="D25" i="2"/>
  <c r="E25" i="2"/>
  <c r="F25" i="2"/>
  <c r="G25" i="2"/>
  <c r="B25" i="2"/>
  <c r="C9" i="3" l="1"/>
  <c r="C32" i="3" s="1"/>
  <c r="D9" i="3"/>
  <c r="D32" i="3" s="1"/>
  <c r="E9" i="3"/>
  <c r="E32" i="3" s="1"/>
  <c r="F9" i="3"/>
  <c r="F32" i="3" s="1"/>
  <c r="G9" i="3"/>
  <c r="G32" i="3" s="1"/>
  <c r="B9" i="3"/>
  <c r="B32" i="3" s="1"/>
  <c r="B25" i="1"/>
  <c r="C20" i="1" l="1"/>
  <c r="D20" i="1"/>
  <c r="E20" i="1"/>
  <c r="F20" i="1"/>
  <c r="G20" i="1"/>
  <c r="B20" i="1"/>
  <c r="C24" i="3"/>
  <c r="D24" i="3"/>
  <c r="E24" i="3"/>
  <c r="F24" i="3"/>
  <c r="G24" i="3"/>
  <c r="B24" i="3"/>
  <c r="C15" i="3"/>
  <c r="D15" i="3"/>
  <c r="E15" i="3"/>
  <c r="F15" i="3"/>
  <c r="G15" i="3"/>
  <c r="B15" i="3"/>
  <c r="C26" i="3" l="1"/>
  <c r="C28" i="3" s="1"/>
  <c r="D26" i="3"/>
  <c r="D28" i="3" s="1"/>
  <c r="B26" i="3"/>
  <c r="B28" i="3" s="1"/>
  <c r="G26" i="3"/>
  <c r="G28" i="3" s="1"/>
  <c r="E26" i="3"/>
  <c r="E28" i="3" s="1"/>
  <c r="F26" i="3"/>
  <c r="F28" i="3" s="1"/>
  <c r="C25" i="1"/>
  <c r="D25" i="1"/>
  <c r="E25" i="1"/>
  <c r="F25" i="1"/>
  <c r="G25" i="1"/>
  <c r="G32" i="1" s="1"/>
  <c r="B32" i="1"/>
  <c r="C34" i="1"/>
  <c r="D34" i="1"/>
  <c r="E34" i="1"/>
  <c r="F34" i="1"/>
  <c r="G34" i="1"/>
  <c r="B34" i="1"/>
  <c r="C10" i="1"/>
  <c r="C8" i="4" s="1"/>
  <c r="D10" i="1"/>
  <c r="D8" i="4" s="1"/>
  <c r="E10" i="1"/>
  <c r="E8" i="4" s="1"/>
  <c r="F10" i="1"/>
  <c r="F8" i="4" s="1"/>
  <c r="G10" i="1"/>
  <c r="G8" i="4" s="1"/>
  <c r="B10" i="1"/>
  <c r="B8" i="4" s="1"/>
  <c r="C6" i="1"/>
  <c r="D6" i="1"/>
  <c r="E6" i="1"/>
  <c r="F6" i="1"/>
  <c r="G6" i="1"/>
  <c r="B6" i="1"/>
  <c r="D42" i="1" l="1"/>
  <c r="D7" i="4"/>
  <c r="D23" i="2"/>
  <c r="D29" i="2" s="1"/>
  <c r="D31" i="2" s="1"/>
  <c r="D10" i="4"/>
  <c r="G42" i="1"/>
  <c r="G7" i="4"/>
  <c r="C42" i="1"/>
  <c r="C7" i="4"/>
  <c r="G23" i="2"/>
  <c r="G29" i="2" s="1"/>
  <c r="G10" i="4"/>
  <c r="C23" i="2"/>
  <c r="C29" i="2" s="1"/>
  <c r="C31" i="2" s="1"/>
  <c r="C10" i="4"/>
  <c r="B23" i="2"/>
  <c r="B29" i="2" s="1"/>
  <c r="B31" i="2" s="1"/>
  <c r="B10" i="4"/>
  <c r="F42" i="1"/>
  <c r="F7" i="4"/>
  <c r="F23" i="2"/>
  <c r="F29" i="2" s="1"/>
  <c r="F10" i="4"/>
  <c r="B42" i="1"/>
  <c r="B7" i="4"/>
  <c r="E42" i="1"/>
  <c r="E7" i="4"/>
  <c r="E23" i="2"/>
  <c r="E29" i="2" s="1"/>
  <c r="E10" i="4"/>
  <c r="G31" i="2"/>
  <c r="E16" i="1"/>
  <c r="D32" i="1"/>
  <c r="D40" i="1" s="1"/>
  <c r="F31" i="2"/>
  <c r="C32" i="1"/>
  <c r="C40" i="1" s="1"/>
  <c r="D16" i="1"/>
  <c r="B16" i="1"/>
  <c r="G16" i="1"/>
  <c r="C16" i="1"/>
  <c r="F32" i="1"/>
  <c r="F40" i="1" s="1"/>
  <c r="F16" i="1"/>
  <c r="E32" i="1"/>
  <c r="E40" i="1" s="1"/>
  <c r="B40" i="1"/>
  <c r="G40" i="1"/>
  <c r="E9" i="4" l="1"/>
  <c r="E11" i="4"/>
  <c r="E6" i="4"/>
  <c r="E5" i="4"/>
  <c r="C9" i="4"/>
  <c r="C5" i="4"/>
  <c r="C11" i="4"/>
  <c r="C6" i="4"/>
  <c r="D9" i="4"/>
  <c r="D5" i="4"/>
  <c r="D11" i="4"/>
  <c r="D6" i="4"/>
  <c r="E31" i="2"/>
  <c r="F9" i="4"/>
  <c r="F11" i="4"/>
  <c r="F6" i="4"/>
  <c r="F5" i="4"/>
  <c r="B9" i="4"/>
  <c r="B5" i="4"/>
  <c r="B6" i="4"/>
  <c r="B11" i="4"/>
  <c r="G9" i="4"/>
  <c r="G5" i="4"/>
  <c r="G11" i="4"/>
  <c r="G6" i="4"/>
</calcChain>
</file>

<file path=xl/sharedStrings.xml><?xml version="1.0" encoding="utf-8"?>
<sst xmlns="http://schemas.openxmlformats.org/spreadsheetml/2006/main" count="89" uniqueCount="80">
  <si>
    <t>ASSETS</t>
  </si>
  <si>
    <t>NON CURRENT ASSETS</t>
  </si>
  <si>
    <t>CURRENT ASSETS</t>
  </si>
  <si>
    <t>Cash and Cash Equivalents</t>
  </si>
  <si>
    <t>Operating Expenses</t>
  </si>
  <si>
    <t>Share Capital</t>
  </si>
  <si>
    <t>Retained Earnings</t>
  </si>
  <si>
    <t>Advance, Deposits and Prepayments</t>
  </si>
  <si>
    <t>Property, plant &amp; equipment</t>
  </si>
  <si>
    <t>Account receivables</t>
  </si>
  <si>
    <t>Short term loan</t>
  </si>
  <si>
    <t>Current</t>
  </si>
  <si>
    <t>UNITED AIRWAYS LIMITED</t>
  </si>
  <si>
    <t>Investment in fixed asset</t>
  </si>
  <si>
    <t>Stores and spares</t>
  </si>
  <si>
    <t>Share premium</t>
  </si>
  <si>
    <t>Term loan</t>
  </si>
  <si>
    <t>Deferred tax liabilities</t>
  </si>
  <si>
    <t>Share holders loan account</t>
  </si>
  <si>
    <t>Accounts payable &amp; accruals</t>
  </si>
  <si>
    <t>Unearned revenue</t>
  </si>
  <si>
    <t>Provision for taxation</t>
  </si>
  <si>
    <t>Un-allocated IPO subscription</t>
  </si>
  <si>
    <t>Aircraft fuel</t>
  </si>
  <si>
    <t>Aircraft maintenance</t>
  </si>
  <si>
    <t>Air navigation, overflying, aeronautical bills &amp; others</t>
  </si>
  <si>
    <t>Catering expenses</t>
  </si>
  <si>
    <t>Flying allowance</t>
  </si>
  <si>
    <t>Aircraft insurance premium</t>
  </si>
  <si>
    <t>Depreceiation for air craft &amp; spare parts</t>
  </si>
  <si>
    <t>General and administrative expenses</t>
  </si>
  <si>
    <t>Selling expenses</t>
  </si>
  <si>
    <t>Financial expenses</t>
  </si>
  <si>
    <t>Deferred tax</t>
  </si>
  <si>
    <t>Collection from ticket sales, cargo, service and others</t>
  </si>
  <si>
    <t>Payment to suppliers, employees, tax and others</t>
  </si>
  <si>
    <t>Acquisition of fixed assets</t>
  </si>
  <si>
    <t>Investment in FDR</t>
  </si>
  <si>
    <t>Advance for air craft engine</t>
  </si>
  <si>
    <t>Share subscription IPO and right money refund</t>
  </si>
  <si>
    <t>Shareholders loan</t>
  </si>
  <si>
    <t>Share premium increases</t>
  </si>
  <si>
    <t>Share capital increases</t>
  </si>
  <si>
    <t>Lease rent (twon MD-83)</t>
  </si>
  <si>
    <t>Debt to Equity</t>
  </si>
  <si>
    <t>Current Ratio</t>
  </si>
  <si>
    <t>Operating Margin</t>
  </si>
  <si>
    <t>Net Margin</t>
  </si>
  <si>
    <t>Balance Sheet</t>
  </si>
  <si>
    <t>As at year end</t>
  </si>
  <si>
    <t>Liabilities and Capital</t>
  </si>
  <si>
    <t>Liabilities</t>
  </si>
  <si>
    <t>Non Current Liabilities</t>
  </si>
  <si>
    <t>Current Liabilities</t>
  </si>
  <si>
    <t>Shareholders’ Equity</t>
  </si>
  <si>
    <t>Net assets value per share</t>
  </si>
  <si>
    <t>Shares to calculate NAVPS</t>
  </si>
  <si>
    <t>Income Statement</t>
  </si>
  <si>
    <t>Net Revenues</t>
  </si>
  <si>
    <t>Operating Profit</t>
  </si>
  <si>
    <t>Non-Operating Income/(Expenses)</t>
  </si>
  <si>
    <t>Others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</si>
  <si>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</si>
  <si>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</si>
  <si>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</si>
  <si>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</si>
  <si>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</si>
  <si>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</si>
  <si>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</si>
  <si>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</si>
  <si>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</si>
  <si>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</si>
  <si>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</si>
  <si>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</si>
  <si>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</si>
  <si>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</si>
  <si>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Ratios</t>
  </si>
  <si>
    <t>Return on Asset (ROA)</t>
  </si>
  <si>
    <t>Return on Equity (ROE)</t>
  </si>
  <si>
    <t>Return on Invested Capital (ROIC)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</si>
</sst>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2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Border="1"/>
    <xf numFmtId="3" fontId="1" fillId="0" borderId="3" xfId="0" applyNumberFormat="1" applyFont="1" applyBorder="1"/>
    <xf numFmtId="4" fontId="1" fillId="0" borderId="0" xfId="0" applyNumberFormat="1" applyFont="1"/>
    <xf numFmtId="4" fontId="0" fillId="0" borderId="0" xfId="0" applyNumberFormat="1"/>
    <xf numFmtId="4" fontId="1" fillId="0" borderId="0" xfId="0" applyNumberFormat="1" applyFont="1" applyBorder="1"/>
    <xf numFmtId="2" fontId="1" fillId="0" borderId="0" xfId="0" applyNumberFormat="1" applyFont="1"/>
    <xf numFmtId="164" fontId="1" fillId="0" borderId="0" xfId="1" applyNumberFormat="1" applyFont="1"/>
    <xf numFmtId="164" fontId="0" fillId="0" borderId="0" xfId="1" applyNumberFormat="1" applyFont="1"/>
    <xf numFmtId="164" fontId="0" fillId="0" borderId="0" xfId="1" applyNumberFormat="1" applyFont="1" applyFill="1"/>
    <xf numFmtId="164" fontId="1" fillId="0" borderId="4" xfId="1" applyNumberFormat="1" applyFont="1" applyBorder="1"/>
    <xf numFmtId="164" fontId="1" fillId="0" borderId="0" xfId="1" applyNumberFormat="1" applyFont="1" applyFill="1"/>
    <xf numFmtId="164" fontId="0" fillId="0" borderId="0" xfId="1" applyNumberFormat="1" applyFont="1" applyBorder="1"/>
    <xf numFmtId="164" fontId="1" fillId="0" borderId="0" xfId="1" applyNumberFormat="1" applyFont="1" applyBorder="1"/>
    <xf numFmtId="164" fontId="1" fillId="0" borderId="2" xfId="1" applyNumberFormat="1" applyFont="1" applyBorder="1"/>
    <xf numFmtId="164" fontId="3" fillId="0" borderId="4" xfId="1" applyNumberFormat="1" applyFont="1" applyBorder="1"/>
    <xf numFmtId="9" fontId="0" fillId="0" borderId="0" xfId="2" applyFont="1"/>
    <xf numFmtId="10" fontId="0" fillId="0" borderId="0" xfId="2" applyNumberFormat="1" applyFont="1"/>
    <xf numFmtId="2" fontId="0" fillId="0" borderId="0" xfId="0" applyNumberFormat="1"/>
    <xf numFmtId="0" fontId="0" fillId="0" borderId="1" xfId="0" applyBorder="1"/>
    <xf numFmtId="0" fontId="2" fillId="0" borderId="0" xfId="0" applyNumberFormat="1" applyFont="1"/>
    <xf numFmtId="0" fontId="1" fillId="0" borderId="1" xfId="0" applyFont="1" applyBorder="1" applyAlignment="1">
      <alignment horizontal="left"/>
    </xf>
    <xf numFmtId="0" fontId="5" fillId="0" borderId="0" xfId="0" applyFont="1"/>
    <xf numFmtId="0" fontId="2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/>
    <xf numFmtId="164" fontId="0" fillId="0" borderId="0" xfId="0" applyNumberFormat="1"/>
    <xf numFmtId="0" fontId="1" fillId="0" borderId="2" xfId="0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4"/>
  <sheetViews>
    <sheetView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A4" sqref="A4:XFD4"/>
    </sheetView>
  </sheetViews>
  <sheetFormatPr defaultRowHeight="15" x14ac:dyDescent="0.25"/>
  <cols>
    <col min="1" max="1" width="41.125" bestFit="1" customWidth="1"/>
    <col min="2" max="2" width="18" customWidth="1"/>
    <col min="3" max="7" width="18" bestFit="1" customWidth="1"/>
    <col min="8" max="8" width="10.25" bestFit="1" customWidth="1"/>
  </cols>
  <sheetData>
    <row r="1" spans="1:8" ht="15.75" x14ac:dyDescent="0.25">
      <c r="A1" s="3" t="s">
        <v>12</v>
      </c>
    </row>
    <row r="2" spans="1:8" ht="15.75" x14ac:dyDescent="0.25">
      <c r="A2" s="3" t="s">
        <v>48</v>
      </c>
    </row>
    <row r="3" spans="1:8" ht="15.75" x14ac:dyDescent="0.25">
      <c r="A3" s="3" t="s">
        <v>49</v>
      </c>
    </row>
    <row r="4" spans="1:8" ht="15.75" x14ac:dyDescent="0.25">
      <c r="B4" s="24">
        <v>2012</v>
      </c>
      <c r="C4" s="24">
        <v>2013</v>
      </c>
      <c r="D4" s="24">
        <v>2014</v>
      </c>
      <c r="E4" s="24">
        <v>2015</v>
      </c>
      <c r="F4" s="24">
        <v>2016</v>
      </c>
      <c r="G4" s="24">
        <v>2017</v>
      </c>
      <c r="H4" s="24">
        <v>2018</v>
      </c>
    </row>
    <row r="5" spans="1:8" x14ac:dyDescent="0.25">
      <c r="A5" s="25" t="s">
        <v>0</v>
      </c>
    </row>
    <row r="6" spans="1:8" x14ac:dyDescent="0.25">
      <c r="A6" s="26" t="s">
        <v>1</v>
      </c>
      <c r="B6" s="11">
        <f t="shared" ref="B6:H6" si="0">SUM(B7:B8)</f>
        <v>8292069916</v>
      </c>
      <c r="C6" s="11">
        <f t="shared" si="0"/>
        <v>9093246777</v>
      </c>
      <c r="D6" s="11">
        <f t="shared" si="0"/>
        <v>9474924309</v>
      </c>
      <c r="E6" s="11">
        <f t="shared" si="0"/>
        <v>9023154837</v>
      </c>
      <c r="F6" s="11">
        <f t="shared" si="0"/>
        <v>8511490526</v>
      </c>
      <c r="G6" s="11">
        <f t="shared" si="0"/>
        <v>8220653841</v>
      </c>
      <c r="H6" s="11">
        <f t="shared" si="0"/>
        <v>0</v>
      </c>
    </row>
    <row r="7" spans="1:8" x14ac:dyDescent="0.25">
      <c r="A7" t="s">
        <v>8</v>
      </c>
      <c r="B7" s="12">
        <v>7923438955</v>
      </c>
      <c r="C7" s="12">
        <v>8698285276</v>
      </c>
      <c r="D7" s="12">
        <v>9077965288</v>
      </c>
      <c r="E7" s="12">
        <v>8672154837</v>
      </c>
      <c r="F7" s="12">
        <v>8320490526</v>
      </c>
      <c r="G7" s="12">
        <v>8087849153</v>
      </c>
    </row>
    <row r="8" spans="1:8" x14ac:dyDescent="0.25">
      <c r="A8" s="4" t="s">
        <v>13</v>
      </c>
      <c r="B8" s="12">
        <v>368630961</v>
      </c>
      <c r="C8" s="12">
        <v>394961501</v>
      </c>
      <c r="D8" s="12">
        <v>396959021</v>
      </c>
      <c r="E8" s="12">
        <v>351000000</v>
      </c>
      <c r="F8" s="12">
        <v>191000000</v>
      </c>
      <c r="G8" s="12">
        <v>132804688</v>
      </c>
    </row>
    <row r="9" spans="1:8" x14ac:dyDescent="0.25">
      <c r="B9" s="12"/>
      <c r="C9" s="12"/>
      <c r="D9" s="12"/>
      <c r="E9" s="12"/>
      <c r="F9" s="12"/>
      <c r="G9" s="12"/>
    </row>
    <row r="10" spans="1:8" x14ac:dyDescent="0.25">
      <c r="A10" s="26" t="s">
        <v>2</v>
      </c>
      <c r="B10" s="11">
        <f t="shared" ref="B10:H10" si="1">SUM(B11:B14)</f>
        <v>1547258933</v>
      </c>
      <c r="C10" s="11">
        <f t="shared" si="1"/>
        <v>2468663508</v>
      </c>
      <c r="D10" s="11">
        <f t="shared" si="1"/>
        <v>3565128815</v>
      </c>
      <c r="E10" s="11">
        <f t="shared" si="1"/>
        <v>4283864483</v>
      </c>
      <c r="F10" s="11">
        <f t="shared" si="1"/>
        <v>3870540017</v>
      </c>
      <c r="G10" s="11">
        <f t="shared" si="1"/>
        <v>2859156454</v>
      </c>
      <c r="H10" s="11">
        <f t="shared" si="1"/>
        <v>0</v>
      </c>
    </row>
    <row r="11" spans="1:8" x14ac:dyDescent="0.25">
      <c r="A11" s="4" t="s">
        <v>7</v>
      </c>
      <c r="B11" s="12">
        <v>636288729</v>
      </c>
      <c r="C11" s="12">
        <v>931284045</v>
      </c>
      <c r="D11" s="12">
        <v>1407441013</v>
      </c>
      <c r="E11" s="12">
        <v>1615263390</v>
      </c>
      <c r="F11" s="12">
        <v>1698405325</v>
      </c>
      <c r="G11" s="12">
        <v>1165261177</v>
      </c>
    </row>
    <row r="12" spans="1:8" x14ac:dyDescent="0.25">
      <c r="A12" s="4" t="s">
        <v>14</v>
      </c>
      <c r="B12" s="12">
        <v>464579858</v>
      </c>
      <c r="C12" s="12">
        <v>605804876</v>
      </c>
      <c r="D12" s="12">
        <v>958167578</v>
      </c>
      <c r="E12" s="12">
        <v>1297369046</v>
      </c>
      <c r="F12" s="12">
        <v>1239798265</v>
      </c>
      <c r="G12" s="12">
        <v>1068318760</v>
      </c>
    </row>
    <row r="13" spans="1:8" x14ac:dyDescent="0.25">
      <c r="A13" s="4" t="s">
        <v>9</v>
      </c>
      <c r="B13" s="12">
        <v>321614442</v>
      </c>
      <c r="C13" s="12">
        <v>770224234</v>
      </c>
      <c r="D13" s="12">
        <v>1071233326</v>
      </c>
      <c r="E13" s="12">
        <v>1265564798</v>
      </c>
      <c r="F13" s="12">
        <v>926119128</v>
      </c>
      <c r="G13" s="12">
        <v>621441167</v>
      </c>
    </row>
    <row r="14" spans="1:8" x14ac:dyDescent="0.25">
      <c r="A14" t="s">
        <v>3</v>
      </c>
      <c r="B14" s="12">
        <v>124775904</v>
      </c>
      <c r="C14" s="12">
        <v>161350353</v>
      </c>
      <c r="D14" s="12">
        <v>128286898</v>
      </c>
      <c r="E14" s="12">
        <v>105667249</v>
      </c>
      <c r="F14" s="12">
        <v>6217299</v>
      </c>
      <c r="G14" s="12">
        <v>4135350</v>
      </c>
    </row>
    <row r="15" spans="1:8" x14ac:dyDescent="0.25">
      <c r="B15" s="12"/>
      <c r="C15" s="12"/>
      <c r="D15" s="12"/>
      <c r="E15" s="12"/>
      <c r="F15" s="12"/>
      <c r="G15" s="12"/>
    </row>
    <row r="16" spans="1:8" x14ac:dyDescent="0.25">
      <c r="A16" s="2"/>
      <c r="B16" s="11">
        <f t="shared" ref="B16:H16" si="2">SUM(B6,B10)</f>
        <v>9839328849</v>
      </c>
      <c r="C16" s="11">
        <f t="shared" si="2"/>
        <v>11561910285</v>
      </c>
      <c r="D16" s="11">
        <f t="shared" si="2"/>
        <v>13040053124</v>
      </c>
      <c r="E16" s="11">
        <f t="shared" si="2"/>
        <v>13307019320</v>
      </c>
      <c r="F16" s="11">
        <f t="shared" si="2"/>
        <v>12382030543</v>
      </c>
      <c r="G16" s="11">
        <f t="shared" si="2"/>
        <v>11079810295</v>
      </c>
      <c r="H16" s="11">
        <f t="shared" si="2"/>
        <v>0</v>
      </c>
    </row>
    <row r="17" spans="1:8" x14ac:dyDescent="0.25">
      <c r="B17" s="12"/>
      <c r="C17" s="12"/>
      <c r="D17" s="12"/>
      <c r="E17" s="12"/>
      <c r="F17" s="12"/>
      <c r="G17" s="12"/>
    </row>
    <row r="18" spans="1:8" ht="15.75" x14ac:dyDescent="0.25">
      <c r="A18" s="27" t="s">
        <v>50</v>
      </c>
      <c r="B18" s="12"/>
      <c r="C18" s="12"/>
      <c r="D18" s="12"/>
      <c r="E18" s="12"/>
      <c r="F18" s="12"/>
      <c r="G18" s="12"/>
    </row>
    <row r="19" spans="1:8" ht="15.75" x14ac:dyDescent="0.25">
      <c r="A19" s="28" t="s">
        <v>51</v>
      </c>
      <c r="B19" s="12"/>
      <c r="C19" s="12"/>
      <c r="D19" s="12"/>
      <c r="E19" s="12"/>
      <c r="F19" s="12"/>
      <c r="G19" s="12"/>
    </row>
    <row r="20" spans="1:8" x14ac:dyDescent="0.25">
      <c r="A20" s="26" t="s">
        <v>52</v>
      </c>
      <c r="B20" s="11">
        <f t="shared" ref="B20:H20" si="3">SUM(B21:B23)</f>
        <v>2806975846</v>
      </c>
      <c r="C20" s="11">
        <f t="shared" si="3"/>
        <v>3413768212</v>
      </c>
      <c r="D20" s="11">
        <f t="shared" si="3"/>
        <v>3414985515</v>
      </c>
      <c r="E20" s="11">
        <f t="shared" si="3"/>
        <v>3200871554</v>
      </c>
      <c r="F20" s="11">
        <f t="shared" si="3"/>
        <v>2776162225</v>
      </c>
      <c r="G20" s="11">
        <f t="shared" si="3"/>
        <v>2090684252</v>
      </c>
      <c r="H20" s="11">
        <f t="shared" si="3"/>
        <v>0</v>
      </c>
    </row>
    <row r="21" spans="1:8" x14ac:dyDescent="0.25">
      <c r="A21" s="4" t="s">
        <v>16</v>
      </c>
      <c r="B21" s="12">
        <v>2699475846</v>
      </c>
      <c r="C21" s="12">
        <v>2490367374</v>
      </c>
      <c r="D21" s="12">
        <v>2070962962</v>
      </c>
      <c r="E21" s="12">
        <v>1763778974</v>
      </c>
      <c r="F21" s="12">
        <v>1053064237</v>
      </c>
      <c r="G21" s="12">
        <v>329835194</v>
      </c>
    </row>
    <row r="22" spans="1:8" x14ac:dyDescent="0.25">
      <c r="A22" t="s">
        <v>17</v>
      </c>
      <c r="B22" s="12">
        <v>0</v>
      </c>
      <c r="C22" s="12">
        <v>815900838</v>
      </c>
      <c r="D22" s="12">
        <v>1125977956</v>
      </c>
      <c r="E22" s="12">
        <v>1219047983</v>
      </c>
      <c r="F22" s="12">
        <v>1505053391</v>
      </c>
      <c r="G22" s="12">
        <v>1552804461</v>
      </c>
    </row>
    <row r="23" spans="1:8" x14ac:dyDescent="0.25">
      <c r="A23" t="s">
        <v>18</v>
      </c>
      <c r="B23" s="12">
        <v>107500000</v>
      </c>
      <c r="C23" s="12">
        <v>107500000</v>
      </c>
      <c r="D23" s="12">
        <v>218044597</v>
      </c>
      <c r="E23" s="12">
        <v>218044597</v>
      </c>
      <c r="F23" s="12">
        <v>218044597</v>
      </c>
      <c r="G23" s="12">
        <v>208044597</v>
      </c>
    </row>
    <row r="24" spans="1:8" x14ac:dyDescent="0.25">
      <c r="B24" s="12"/>
      <c r="C24" s="12"/>
      <c r="D24" s="12"/>
      <c r="E24" s="12"/>
      <c r="F24" s="12"/>
      <c r="G24" s="12"/>
    </row>
    <row r="25" spans="1:8" x14ac:dyDescent="0.25">
      <c r="A25" s="26" t="s">
        <v>53</v>
      </c>
      <c r="B25" s="11">
        <f t="shared" ref="B25:H25" si="4">SUM(B26:B30)</f>
        <v>835384219</v>
      </c>
      <c r="C25" s="11">
        <f t="shared" si="4"/>
        <v>1620528139</v>
      </c>
      <c r="D25" s="11">
        <f t="shared" si="4"/>
        <v>2778831445</v>
      </c>
      <c r="E25" s="11">
        <f t="shared" si="4"/>
        <v>2718380118</v>
      </c>
      <c r="F25" s="11">
        <f t="shared" si="4"/>
        <v>2825461723</v>
      </c>
      <c r="G25" s="11">
        <f t="shared" si="4"/>
        <v>3072380554</v>
      </c>
      <c r="H25" s="11">
        <f t="shared" si="4"/>
        <v>0</v>
      </c>
    </row>
    <row r="26" spans="1:8" x14ac:dyDescent="0.25">
      <c r="A26" t="s">
        <v>19</v>
      </c>
      <c r="B26" s="12">
        <v>127699775</v>
      </c>
      <c r="C26" s="12">
        <v>152586520</v>
      </c>
      <c r="D26" s="12">
        <v>872758345</v>
      </c>
      <c r="E26" s="12">
        <v>1194561798</v>
      </c>
      <c r="F26" s="12">
        <v>1423342937</v>
      </c>
      <c r="G26" s="12">
        <v>1637889928</v>
      </c>
    </row>
    <row r="27" spans="1:8" x14ac:dyDescent="0.25">
      <c r="A27" t="s">
        <v>20</v>
      </c>
      <c r="B27" s="12">
        <v>160498168</v>
      </c>
      <c r="C27" s="12">
        <v>221842623</v>
      </c>
      <c r="D27" s="13">
        <v>213241513</v>
      </c>
      <c r="E27" s="12">
        <v>102138778</v>
      </c>
      <c r="F27" s="12">
        <v>24965909</v>
      </c>
      <c r="G27" s="12">
        <v>8465911</v>
      </c>
    </row>
    <row r="28" spans="1:8" x14ac:dyDescent="0.25">
      <c r="A28" t="s">
        <v>21</v>
      </c>
      <c r="B28" s="12">
        <v>333752048</v>
      </c>
      <c r="C28" s="12">
        <v>317368368</v>
      </c>
      <c r="D28" s="13">
        <v>606780948</v>
      </c>
      <c r="E28" s="12">
        <v>216983225</v>
      </c>
      <c r="F28" s="12">
        <v>217901260</v>
      </c>
      <c r="G28" s="12">
        <v>218446322</v>
      </c>
    </row>
    <row r="29" spans="1:8" x14ac:dyDescent="0.25">
      <c r="A29" t="s">
        <v>22</v>
      </c>
      <c r="B29" s="12">
        <v>25998267</v>
      </c>
      <c r="C29" s="12">
        <v>21677777</v>
      </c>
      <c r="D29" s="13">
        <v>21553144</v>
      </c>
      <c r="E29" s="12">
        <v>21192184</v>
      </c>
      <c r="F29" s="12">
        <v>49513</v>
      </c>
      <c r="G29" s="12">
        <v>49513</v>
      </c>
    </row>
    <row r="30" spans="1:8" x14ac:dyDescent="0.25">
      <c r="A30" t="s">
        <v>10</v>
      </c>
      <c r="B30" s="12">
        <v>187435961</v>
      </c>
      <c r="C30" s="12">
        <v>907052851</v>
      </c>
      <c r="D30" s="12">
        <v>1064497495</v>
      </c>
      <c r="E30" s="12">
        <v>1183504133</v>
      </c>
      <c r="F30" s="12">
        <v>1159202104</v>
      </c>
      <c r="G30" s="12">
        <v>1207528880</v>
      </c>
    </row>
    <row r="31" spans="1:8" x14ac:dyDescent="0.25">
      <c r="A31" s="2"/>
      <c r="B31" s="12"/>
      <c r="C31" s="11"/>
      <c r="D31" s="11"/>
      <c r="E31" s="11"/>
      <c r="F31" s="11"/>
      <c r="G31" s="12"/>
    </row>
    <row r="32" spans="1:8" x14ac:dyDescent="0.25">
      <c r="A32" s="2"/>
      <c r="B32" s="11">
        <f t="shared" ref="B32:H32" si="5">SUM(B20,B25)</f>
        <v>3642360065</v>
      </c>
      <c r="C32" s="11">
        <f t="shared" si="5"/>
        <v>5034296351</v>
      </c>
      <c r="D32" s="11">
        <f t="shared" si="5"/>
        <v>6193816960</v>
      </c>
      <c r="E32" s="11">
        <f t="shared" si="5"/>
        <v>5919251672</v>
      </c>
      <c r="F32" s="11">
        <f t="shared" si="5"/>
        <v>5601623948</v>
      </c>
      <c r="G32" s="11">
        <f t="shared" si="5"/>
        <v>5163064806</v>
      </c>
      <c r="H32" s="11">
        <f t="shared" si="5"/>
        <v>0</v>
      </c>
    </row>
    <row r="33" spans="1:8" x14ac:dyDescent="0.25">
      <c r="A33" s="2"/>
      <c r="B33" s="11"/>
      <c r="C33" s="11"/>
      <c r="D33" s="11"/>
      <c r="E33" s="11"/>
      <c r="F33" s="11"/>
      <c r="G33" s="11"/>
      <c r="H33" s="11"/>
    </row>
    <row r="34" spans="1:8" x14ac:dyDescent="0.25">
      <c r="A34" s="26" t="s">
        <v>54</v>
      </c>
      <c r="B34" s="11">
        <f t="shared" ref="B34:H34" si="6">SUM(B35:B37)</f>
        <v>6196968784</v>
      </c>
      <c r="C34" s="11">
        <f t="shared" si="6"/>
        <v>6527613934</v>
      </c>
      <c r="D34" s="11">
        <f t="shared" si="6"/>
        <v>6846236164</v>
      </c>
      <c r="E34" s="11">
        <f t="shared" si="6"/>
        <v>7387767648</v>
      </c>
      <c r="F34" s="11">
        <f t="shared" si="6"/>
        <v>6780406595</v>
      </c>
      <c r="G34" s="11">
        <f t="shared" si="6"/>
        <v>5916745489</v>
      </c>
      <c r="H34" s="11">
        <f t="shared" si="6"/>
        <v>0</v>
      </c>
    </row>
    <row r="35" spans="1:8" x14ac:dyDescent="0.25">
      <c r="A35" t="s">
        <v>5</v>
      </c>
      <c r="B35" s="12">
        <v>4410000000</v>
      </c>
      <c r="C35" s="12">
        <v>5071500000</v>
      </c>
      <c r="D35" s="12">
        <v>5680080000</v>
      </c>
      <c r="E35" s="12">
        <v>6248088000</v>
      </c>
      <c r="F35" s="12">
        <v>7752896800</v>
      </c>
      <c r="G35" s="12">
        <v>8280984800</v>
      </c>
    </row>
    <row r="36" spans="1:8" x14ac:dyDescent="0.25">
      <c r="A36" t="s">
        <v>15</v>
      </c>
      <c r="B36" s="12">
        <v>1018500000</v>
      </c>
      <c r="C36" s="12">
        <v>1018500000</v>
      </c>
      <c r="D36" s="12">
        <v>409920000</v>
      </c>
      <c r="E36" s="12">
        <v>409920000</v>
      </c>
      <c r="F36" s="12">
        <v>409920000</v>
      </c>
      <c r="G36" s="12">
        <v>409920000</v>
      </c>
    </row>
    <row r="37" spans="1:8" x14ac:dyDescent="0.25">
      <c r="A37" t="s">
        <v>6</v>
      </c>
      <c r="B37" s="12">
        <v>768468784</v>
      </c>
      <c r="C37" s="12">
        <v>437613934</v>
      </c>
      <c r="D37" s="12">
        <v>756236164</v>
      </c>
      <c r="E37" s="12">
        <v>729759648</v>
      </c>
      <c r="F37" s="12">
        <v>-1382410205</v>
      </c>
      <c r="G37" s="12">
        <v>-2774159311</v>
      </c>
    </row>
    <row r="38" spans="1:8" x14ac:dyDescent="0.25">
      <c r="A38" s="2"/>
      <c r="B38" s="11"/>
      <c r="C38" s="11"/>
      <c r="D38" s="11"/>
      <c r="E38" s="11"/>
      <c r="F38" s="11"/>
      <c r="G38" s="11"/>
      <c r="H38" s="11"/>
    </row>
    <row r="39" spans="1:8" x14ac:dyDescent="0.25">
      <c r="A39" s="2"/>
      <c r="B39" s="12"/>
      <c r="C39" s="11"/>
      <c r="D39" s="11"/>
      <c r="E39" s="11"/>
      <c r="F39" s="11"/>
      <c r="G39" s="12"/>
    </row>
    <row r="40" spans="1:8" x14ac:dyDescent="0.25">
      <c r="A40" s="2"/>
      <c r="B40" s="11">
        <f t="shared" ref="B40:H40" si="7">SUM(B34,B32)</f>
        <v>9839328849</v>
      </c>
      <c r="C40" s="11">
        <f t="shared" si="7"/>
        <v>11561910285</v>
      </c>
      <c r="D40" s="11">
        <f t="shared" si="7"/>
        <v>13040053124</v>
      </c>
      <c r="E40" s="11">
        <f t="shared" si="7"/>
        <v>13307019320</v>
      </c>
      <c r="F40" s="11">
        <f t="shared" si="7"/>
        <v>12382030543</v>
      </c>
      <c r="G40" s="11">
        <f t="shared" si="7"/>
        <v>11079810295</v>
      </c>
      <c r="H40" s="11">
        <f t="shared" si="7"/>
        <v>0</v>
      </c>
    </row>
    <row r="41" spans="1:8" x14ac:dyDescent="0.25">
      <c r="B41" s="8"/>
      <c r="C41" s="8"/>
      <c r="D41" s="8"/>
      <c r="E41" s="8"/>
      <c r="F41" s="8"/>
      <c r="G41" s="8"/>
    </row>
    <row r="42" spans="1:8" x14ac:dyDescent="0.25">
      <c r="A42" s="29" t="s">
        <v>55</v>
      </c>
      <c r="B42" s="7">
        <f t="shared" ref="B42:H42" si="8">B34/(B35/10)</f>
        <v>14.052083410430839</v>
      </c>
      <c r="C42" s="7">
        <f t="shared" si="8"/>
        <v>12.871170135068521</v>
      </c>
      <c r="D42" s="7">
        <f t="shared" si="8"/>
        <v>12.053062921648991</v>
      </c>
      <c r="E42" s="7">
        <f t="shared" si="8"/>
        <v>11.824045448783693</v>
      </c>
      <c r="F42" s="7">
        <f t="shared" si="8"/>
        <v>8.7456427834819106</v>
      </c>
      <c r="G42" s="7">
        <f t="shared" si="8"/>
        <v>7.1449780815924209</v>
      </c>
      <c r="H42" s="7" t="e">
        <f t="shared" si="8"/>
        <v>#DIV/0!</v>
      </c>
    </row>
    <row r="43" spans="1:8" x14ac:dyDescent="0.25">
      <c r="A43" s="29" t="s">
        <v>56</v>
      </c>
      <c r="B43" s="30">
        <f>B35/10</f>
        <v>441000000</v>
      </c>
      <c r="C43" s="30">
        <f t="shared" ref="C43:H43" si="9">C35/10</f>
        <v>507150000</v>
      </c>
      <c r="D43" s="30">
        <f t="shared" si="9"/>
        <v>568008000</v>
      </c>
      <c r="E43" s="30">
        <f t="shared" si="9"/>
        <v>624808800</v>
      </c>
      <c r="F43" s="30">
        <f t="shared" si="9"/>
        <v>775289680</v>
      </c>
      <c r="G43" s="30">
        <f t="shared" si="9"/>
        <v>828098480</v>
      </c>
      <c r="H43" s="30">
        <f t="shared" si="9"/>
        <v>0</v>
      </c>
    </row>
    <row r="44" spans="1:8" x14ac:dyDescent="0.25">
      <c r="B44" s="1"/>
      <c r="C44" s="1"/>
      <c r="D44" s="1"/>
      <c r="E44" s="1"/>
      <c r="F44" s="1"/>
      <c r="G4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53"/>
  <sheetViews>
    <sheetView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A19" sqref="A19"/>
    </sheetView>
  </sheetViews>
  <sheetFormatPr defaultRowHeight="15" x14ac:dyDescent="0.25"/>
  <cols>
    <col min="1" max="1" width="48.75" bestFit="1" customWidth="1"/>
    <col min="2" max="5" width="16.875" bestFit="1" customWidth="1"/>
    <col min="6" max="7" width="17.75" bestFit="1" customWidth="1"/>
    <col min="8" max="8" width="12.75" bestFit="1" customWidth="1"/>
  </cols>
  <sheetData>
    <row r="1" spans="1:8" ht="15.75" x14ac:dyDescent="0.25">
      <c r="A1" s="3" t="s">
        <v>12</v>
      </c>
      <c r="B1" s="1"/>
      <c r="C1" s="1"/>
      <c r="D1" s="1"/>
      <c r="E1" s="1"/>
      <c r="F1" s="1"/>
      <c r="G1" s="1"/>
    </row>
    <row r="2" spans="1:8" ht="15.75" x14ac:dyDescent="0.25">
      <c r="A2" s="3" t="s">
        <v>57</v>
      </c>
      <c r="B2" s="1"/>
      <c r="C2" s="1"/>
      <c r="D2" s="1"/>
      <c r="E2" s="1"/>
      <c r="F2" s="1"/>
      <c r="G2" s="1"/>
    </row>
    <row r="3" spans="1:8" ht="15.75" x14ac:dyDescent="0.25">
      <c r="A3" s="3" t="s">
        <v>49</v>
      </c>
      <c r="B3" s="1"/>
      <c r="C3" s="1"/>
      <c r="D3" s="1"/>
      <c r="E3" s="1"/>
      <c r="F3" s="1"/>
      <c r="G3" s="1"/>
    </row>
    <row r="4" spans="1:8" ht="15.75" x14ac:dyDescent="0.25">
      <c r="A4" s="3"/>
      <c r="B4" s="24">
        <v>2012</v>
      </c>
      <c r="C4" s="24">
        <v>2013</v>
      </c>
      <c r="D4" s="24">
        <v>2014</v>
      </c>
      <c r="E4" s="24">
        <v>2015</v>
      </c>
      <c r="F4" s="24">
        <v>2016</v>
      </c>
      <c r="G4" s="24">
        <v>2017</v>
      </c>
      <c r="H4" s="24">
        <v>2018</v>
      </c>
    </row>
    <row r="5" spans="1:8" x14ac:dyDescent="0.25">
      <c r="A5" s="29" t="s">
        <v>58</v>
      </c>
      <c r="B5" s="11">
        <v>4780897083</v>
      </c>
      <c r="C5" s="11">
        <v>7045161335</v>
      </c>
      <c r="D5" s="11">
        <v>6646763657</v>
      </c>
      <c r="E5" s="11">
        <v>3657742305</v>
      </c>
      <c r="F5" s="11">
        <v>1199812091</v>
      </c>
      <c r="G5" s="14">
        <v>0</v>
      </c>
      <c r="H5" s="14">
        <v>0</v>
      </c>
    </row>
    <row r="6" spans="1:8" x14ac:dyDescent="0.25">
      <c r="A6" s="2"/>
      <c r="B6" s="11"/>
      <c r="C6" s="11"/>
      <c r="D6" s="11"/>
      <c r="E6" s="11"/>
      <c r="F6" s="11"/>
      <c r="G6" s="12"/>
    </row>
    <row r="7" spans="1:8" x14ac:dyDescent="0.25">
      <c r="A7" s="29" t="s">
        <v>4</v>
      </c>
      <c r="B7" s="15">
        <f>SUM(B8:B17)</f>
        <v>3997000301</v>
      </c>
      <c r="C7" s="15">
        <f t="shared" ref="C7:G7" si="0">SUM(C8:C17)</f>
        <v>5829944476</v>
      </c>
      <c r="D7" s="15">
        <f t="shared" si="0"/>
        <v>5266573599</v>
      </c>
      <c r="E7" s="15">
        <f t="shared" si="0"/>
        <v>3185280485</v>
      </c>
      <c r="F7" s="15">
        <f t="shared" si="0"/>
        <v>2195854196</v>
      </c>
      <c r="G7" s="15">
        <f t="shared" si="0"/>
        <v>1252934740</v>
      </c>
      <c r="H7" s="15">
        <f t="shared" ref="H7" si="1">SUM(H8:H15)</f>
        <v>0</v>
      </c>
    </row>
    <row r="8" spans="1:8" x14ac:dyDescent="0.25">
      <c r="A8" s="4" t="s">
        <v>23</v>
      </c>
      <c r="B8" s="12">
        <v>2344754023</v>
      </c>
      <c r="C8" s="12">
        <v>3521838468</v>
      </c>
      <c r="D8" s="12">
        <v>2947806156</v>
      </c>
      <c r="E8" s="12">
        <v>1240854281</v>
      </c>
      <c r="F8" s="12">
        <v>325816621</v>
      </c>
      <c r="G8" s="12">
        <v>0</v>
      </c>
    </row>
    <row r="9" spans="1:8" x14ac:dyDescent="0.25">
      <c r="A9" s="4" t="s">
        <v>24</v>
      </c>
      <c r="B9" s="12">
        <v>167613708</v>
      </c>
      <c r="C9" s="12">
        <v>280722204</v>
      </c>
      <c r="D9" s="12">
        <v>221896415</v>
      </c>
      <c r="E9" s="12">
        <v>196644111</v>
      </c>
      <c r="F9" s="12">
        <v>292035597</v>
      </c>
      <c r="G9" s="12">
        <v>172631025</v>
      </c>
    </row>
    <row r="10" spans="1:8" x14ac:dyDescent="0.25">
      <c r="A10" s="4" t="s">
        <v>25</v>
      </c>
      <c r="B10" s="12">
        <v>168886165</v>
      </c>
      <c r="C10" s="12">
        <v>278008970</v>
      </c>
      <c r="D10" s="12">
        <v>329091925</v>
      </c>
      <c r="E10" s="12">
        <v>240950619</v>
      </c>
      <c r="F10" s="12">
        <v>195543257</v>
      </c>
      <c r="G10" s="12">
        <v>170666023</v>
      </c>
    </row>
    <row r="11" spans="1:8" x14ac:dyDescent="0.25">
      <c r="A11" s="4" t="s">
        <v>43</v>
      </c>
      <c r="B11" s="12">
        <v>0</v>
      </c>
      <c r="C11" s="12">
        <v>0</v>
      </c>
      <c r="D11" s="12">
        <v>181301760</v>
      </c>
      <c r="E11" s="12">
        <v>181301760</v>
      </c>
      <c r="F11" s="12">
        <v>181301760</v>
      </c>
      <c r="G11" s="12">
        <v>45325440</v>
      </c>
    </row>
    <row r="12" spans="1:8" x14ac:dyDescent="0.25">
      <c r="A12" s="4" t="s">
        <v>26</v>
      </c>
      <c r="B12" s="12">
        <v>32815576</v>
      </c>
      <c r="C12" s="12">
        <v>61121686</v>
      </c>
      <c r="D12" s="12">
        <v>56305585</v>
      </c>
      <c r="E12" s="12">
        <v>37534227</v>
      </c>
      <c r="F12" s="12">
        <v>16522220</v>
      </c>
      <c r="G12" s="12">
        <v>0</v>
      </c>
    </row>
    <row r="13" spans="1:8" x14ac:dyDescent="0.25">
      <c r="A13" s="4" t="s">
        <v>27</v>
      </c>
      <c r="B13" s="12">
        <v>18866961</v>
      </c>
      <c r="C13" s="12">
        <v>28306267</v>
      </c>
      <c r="D13" s="12">
        <v>27415070</v>
      </c>
      <c r="E13" s="12">
        <v>16615817</v>
      </c>
      <c r="F13" s="12">
        <v>6344372</v>
      </c>
      <c r="G13" s="12">
        <v>0</v>
      </c>
    </row>
    <row r="14" spans="1:8" x14ac:dyDescent="0.25">
      <c r="A14" s="4" t="s">
        <v>28</v>
      </c>
      <c r="B14" s="12">
        <v>224270806</v>
      </c>
      <c r="C14" s="12">
        <v>294131364</v>
      </c>
      <c r="D14" s="12">
        <v>193646355</v>
      </c>
      <c r="E14" s="12">
        <v>119045617</v>
      </c>
      <c r="F14" s="12">
        <v>67903068</v>
      </c>
      <c r="G14" s="12">
        <v>0</v>
      </c>
    </row>
    <row r="15" spans="1:8" x14ac:dyDescent="0.25">
      <c r="A15" s="4" t="s">
        <v>29</v>
      </c>
      <c r="B15" s="12">
        <v>398462752</v>
      </c>
      <c r="C15" s="12">
        <v>490946803</v>
      </c>
      <c r="D15" s="12">
        <v>553238114</v>
      </c>
      <c r="E15" s="12">
        <v>662564961</v>
      </c>
      <c r="F15" s="12">
        <v>535263657</v>
      </c>
      <c r="G15" s="12">
        <v>520151973</v>
      </c>
      <c r="H15" s="23"/>
    </row>
    <row r="16" spans="1:8" x14ac:dyDescent="0.25">
      <c r="A16" s="4" t="s">
        <v>30</v>
      </c>
      <c r="B16" s="12">
        <v>432512433</v>
      </c>
      <c r="C16" s="12">
        <v>581687724</v>
      </c>
      <c r="D16" s="12">
        <v>513614514</v>
      </c>
      <c r="E16" s="16">
        <v>361775178</v>
      </c>
      <c r="F16" s="16">
        <v>503049397</v>
      </c>
      <c r="G16" s="12">
        <v>344160279</v>
      </c>
    </row>
    <row r="17" spans="1:8" x14ac:dyDescent="0.25">
      <c r="A17" s="4" t="s">
        <v>31</v>
      </c>
      <c r="B17" s="12">
        <v>208817877</v>
      </c>
      <c r="C17" s="12">
        <v>293180990</v>
      </c>
      <c r="D17" s="12">
        <v>242257705</v>
      </c>
      <c r="E17" s="16">
        <v>127993914</v>
      </c>
      <c r="F17" s="16">
        <v>72074247</v>
      </c>
      <c r="G17" s="12">
        <v>0</v>
      </c>
    </row>
    <row r="18" spans="1:8" x14ac:dyDescent="0.25">
      <c r="A18" s="29" t="s">
        <v>59</v>
      </c>
      <c r="B18" s="14">
        <f>B5-B7</f>
        <v>783896782</v>
      </c>
      <c r="C18" s="14">
        <f t="shared" ref="C18:H18" si="2">C5-C7</f>
        <v>1215216859</v>
      </c>
      <c r="D18" s="14">
        <f t="shared" si="2"/>
        <v>1380190058</v>
      </c>
      <c r="E18" s="14">
        <f t="shared" si="2"/>
        <v>472461820</v>
      </c>
      <c r="F18" s="14">
        <f t="shared" si="2"/>
        <v>-996042105</v>
      </c>
      <c r="G18" s="14">
        <f t="shared" si="2"/>
        <v>-1252934740</v>
      </c>
      <c r="H18" s="14">
        <f t="shared" si="2"/>
        <v>0</v>
      </c>
    </row>
    <row r="19" spans="1:8" x14ac:dyDescent="0.25">
      <c r="A19" s="31" t="s">
        <v>60</v>
      </c>
      <c r="B19" s="17"/>
      <c r="C19" s="17"/>
      <c r="D19" s="17"/>
      <c r="E19" s="17"/>
      <c r="F19" s="17"/>
      <c r="G19" s="17"/>
    </row>
    <row r="20" spans="1:8" x14ac:dyDescent="0.25">
      <c r="A20" s="4" t="s">
        <v>61</v>
      </c>
      <c r="B20" s="16">
        <v>137236659</v>
      </c>
      <c r="C20" s="16">
        <v>54837483</v>
      </c>
      <c r="D20" s="16">
        <v>36994512</v>
      </c>
      <c r="E20" s="16">
        <v>28217664</v>
      </c>
      <c r="F20" s="16">
        <v>8805853</v>
      </c>
      <c r="G20" s="16">
        <v>2180252</v>
      </c>
    </row>
    <row r="21" spans="1:8" x14ac:dyDescent="0.25">
      <c r="A21" s="4" t="s">
        <v>32</v>
      </c>
      <c r="B21" s="16">
        <v>105351903</v>
      </c>
      <c r="C21" s="16">
        <v>115987148</v>
      </c>
      <c r="D21" s="16">
        <v>236681351</v>
      </c>
      <c r="E21" s="16">
        <v>250875697</v>
      </c>
      <c r="F21" s="16">
        <v>204719057</v>
      </c>
      <c r="G21" s="16">
        <v>9551567</v>
      </c>
    </row>
    <row r="22" spans="1:8" x14ac:dyDescent="0.25">
      <c r="A22" s="4"/>
      <c r="B22" s="12"/>
      <c r="C22" s="12"/>
      <c r="D22" s="12"/>
      <c r="E22" s="12"/>
      <c r="F22" s="12"/>
      <c r="G22" s="12"/>
    </row>
    <row r="23" spans="1:8" x14ac:dyDescent="0.25">
      <c r="A23" s="29" t="s">
        <v>62</v>
      </c>
      <c r="B23" s="11">
        <f>B18+B20-B21</f>
        <v>815781538</v>
      </c>
      <c r="C23" s="11">
        <f t="shared" ref="C23:H23" si="3">C18+C20-C21</f>
        <v>1154067194</v>
      </c>
      <c r="D23" s="11">
        <f t="shared" si="3"/>
        <v>1180503219</v>
      </c>
      <c r="E23" s="11">
        <f t="shared" si="3"/>
        <v>249803787</v>
      </c>
      <c r="F23" s="11">
        <f t="shared" si="3"/>
        <v>-1191955309</v>
      </c>
      <c r="G23" s="11">
        <f t="shared" si="3"/>
        <v>-1260306055</v>
      </c>
      <c r="H23" s="11">
        <f t="shared" si="3"/>
        <v>0</v>
      </c>
    </row>
    <row r="24" spans="1:8" x14ac:dyDescent="0.25">
      <c r="A24" s="4"/>
      <c r="B24" s="12"/>
      <c r="C24" s="12"/>
      <c r="D24" s="12"/>
      <c r="E24" s="12"/>
      <c r="F24" s="12"/>
      <c r="G24" s="12"/>
    </row>
    <row r="25" spans="1:8" x14ac:dyDescent="0.25">
      <c r="A25" s="26" t="s">
        <v>63</v>
      </c>
      <c r="B25" s="17">
        <f>SUM(B26:B27)</f>
        <v>160313646</v>
      </c>
      <c r="C25" s="17">
        <f t="shared" ref="C25:H25" si="4">SUM(C26:C27)</f>
        <v>598427358</v>
      </c>
      <c r="D25" s="17">
        <f t="shared" si="4"/>
        <v>599744492</v>
      </c>
      <c r="E25" s="17">
        <f t="shared" si="4"/>
        <v>55520973</v>
      </c>
      <c r="F25" s="17">
        <f t="shared" si="4"/>
        <v>95405744</v>
      </c>
      <c r="G25" s="17">
        <f t="shared" si="4"/>
        <v>48296132</v>
      </c>
      <c r="H25" s="17">
        <f t="shared" si="4"/>
        <v>0</v>
      </c>
    </row>
    <row r="26" spans="1:8" x14ac:dyDescent="0.25">
      <c r="A26" s="4" t="s">
        <v>11</v>
      </c>
      <c r="B26" s="16">
        <v>160313646</v>
      </c>
      <c r="C26" s="16">
        <v>317368368</v>
      </c>
      <c r="D26" s="16">
        <v>324638385</v>
      </c>
      <c r="E26" s="16">
        <v>62450947</v>
      </c>
      <c r="F26" s="12">
        <v>9400336</v>
      </c>
      <c r="G26" s="12">
        <v>545062</v>
      </c>
      <c r="H26" s="1"/>
    </row>
    <row r="27" spans="1:8" x14ac:dyDescent="0.25">
      <c r="A27" s="4" t="s">
        <v>33</v>
      </c>
      <c r="B27" s="16">
        <v>0</v>
      </c>
      <c r="C27" s="16">
        <v>281058990</v>
      </c>
      <c r="D27" s="16">
        <v>275106107</v>
      </c>
      <c r="E27" s="16">
        <v>-6929974</v>
      </c>
      <c r="F27" s="12">
        <v>86005408</v>
      </c>
      <c r="G27" s="12">
        <v>47751070</v>
      </c>
      <c r="H27" s="1"/>
    </row>
    <row r="28" spans="1:8" x14ac:dyDescent="0.25">
      <c r="A28" s="4"/>
      <c r="B28" s="16"/>
      <c r="C28" s="16"/>
      <c r="D28" s="16"/>
      <c r="E28" s="16"/>
      <c r="F28" s="12"/>
      <c r="G28" s="12"/>
    </row>
    <row r="29" spans="1:8" x14ac:dyDescent="0.25">
      <c r="A29" s="29" t="s">
        <v>64</v>
      </c>
      <c r="B29" s="18">
        <f>B23-B25</f>
        <v>655467892</v>
      </c>
      <c r="C29" s="18">
        <f t="shared" ref="C29:H29" si="5">C23-C25</f>
        <v>555639836</v>
      </c>
      <c r="D29" s="18">
        <f t="shared" si="5"/>
        <v>580758727</v>
      </c>
      <c r="E29" s="18">
        <f t="shared" si="5"/>
        <v>194282814</v>
      </c>
      <c r="F29" s="18">
        <f t="shared" si="5"/>
        <v>-1287361053</v>
      </c>
      <c r="G29" s="18">
        <f t="shared" si="5"/>
        <v>-1308602187</v>
      </c>
      <c r="H29" s="18">
        <f t="shared" si="5"/>
        <v>0</v>
      </c>
    </row>
    <row r="30" spans="1:8" x14ac:dyDescent="0.25">
      <c r="A30" s="2"/>
      <c r="B30" s="9"/>
      <c r="C30" s="9"/>
      <c r="D30" s="9"/>
      <c r="E30" s="9"/>
      <c r="F30" s="9"/>
      <c r="G30" s="9"/>
    </row>
    <row r="31" spans="1:8" x14ac:dyDescent="0.25">
      <c r="A31" s="29" t="s">
        <v>65</v>
      </c>
      <c r="B31" s="10">
        <f>B29/('1'!B35/10)</f>
        <v>1.4863217505668935</v>
      </c>
      <c r="C31" s="10">
        <f>C29/('1'!C35/10)</f>
        <v>1.0956124144730357</v>
      </c>
      <c r="D31" s="10">
        <f>D29/('1'!D35/10)</f>
        <v>1.0224481468570865</v>
      </c>
      <c r="E31" s="10">
        <f>E29/('1'!E35/10)</f>
        <v>0.31094762749820426</v>
      </c>
      <c r="F31" s="10">
        <f>F29/('1'!F35/10)</f>
        <v>-1.6604903769646464</v>
      </c>
      <c r="G31" s="10">
        <f>G29/('1'!G35/10)</f>
        <v>-1.5802494734684214</v>
      </c>
      <c r="H31" s="10" t="e">
        <f>H29/('1'!H35/10)</f>
        <v>#DIV/0!</v>
      </c>
    </row>
    <row r="32" spans="1:8" x14ac:dyDescent="0.25">
      <c r="A32" s="31" t="s">
        <v>66</v>
      </c>
      <c r="B32">
        <v>441000000</v>
      </c>
      <c r="C32" s="8">
        <v>507150000</v>
      </c>
      <c r="D32" s="8">
        <v>568008000</v>
      </c>
      <c r="E32" s="8">
        <v>624808800</v>
      </c>
      <c r="F32" s="8">
        <v>775289680</v>
      </c>
      <c r="G32" s="8">
        <v>828098480</v>
      </c>
      <c r="H32">
        <v>0</v>
      </c>
    </row>
    <row r="33" spans="3:7" x14ac:dyDescent="0.25">
      <c r="C33" s="8"/>
      <c r="D33" s="8"/>
      <c r="E33" s="8"/>
      <c r="F33" s="8"/>
      <c r="G33" s="8"/>
    </row>
    <row r="53" spans="1:2" x14ac:dyDescent="0.25">
      <c r="A53" s="5"/>
      <c r="B53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3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H17" sqref="H17"/>
    </sheetView>
  </sheetViews>
  <sheetFormatPr defaultRowHeight="15" x14ac:dyDescent="0.25"/>
  <cols>
    <col min="1" max="1" width="49.125" bestFit="1" customWidth="1"/>
    <col min="2" max="6" width="17.75" bestFit="1" customWidth="1"/>
    <col min="7" max="7" width="16" bestFit="1" customWidth="1"/>
    <col min="8" max="8" width="11.125" bestFit="1" customWidth="1"/>
  </cols>
  <sheetData>
    <row r="1" spans="1:8" ht="15.75" x14ac:dyDescent="0.25">
      <c r="A1" s="3" t="s">
        <v>12</v>
      </c>
    </row>
    <row r="2" spans="1:8" ht="15.75" x14ac:dyDescent="0.25">
      <c r="A2" s="3" t="s">
        <v>67</v>
      </c>
      <c r="B2" s="3"/>
      <c r="C2" s="3"/>
      <c r="D2" s="3"/>
      <c r="E2" s="3"/>
      <c r="F2" s="3"/>
    </row>
    <row r="3" spans="1:8" ht="15.75" x14ac:dyDescent="0.25">
      <c r="A3" s="3" t="s">
        <v>49</v>
      </c>
      <c r="B3" s="3"/>
      <c r="C3" s="3"/>
      <c r="D3" s="3"/>
      <c r="E3" s="3"/>
      <c r="F3" s="3"/>
    </row>
    <row r="4" spans="1:8" ht="15.75" x14ac:dyDescent="0.25">
      <c r="A4" s="3"/>
      <c r="B4" s="24">
        <v>2012</v>
      </c>
      <c r="C4" s="24">
        <v>2013</v>
      </c>
      <c r="D4" s="24">
        <v>2014</v>
      </c>
      <c r="E4" s="24">
        <v>2015</v>
      </c>
      <c r="F4" s="24">
        <v>2016</v>
      </c>
      <c r="G4" s="24">
        <v>2017</v>
      </c>
      <c r="H4" s="24">
        <v>2018</v>
      </c>
    </row>
    <row r="5" spans="1:8" x14ac:dyDescent="0.25">
      <c r="A5" s="29" t="s">
        <v>68</v>
      </c>
    </row>
    <row r="6" spans="1:8" x14ac:dyDescent="0.25">
      <c r="A6" t="s">
        <v>34</v>
      </c>
      <c r="B6" s="12">
        <v>4672743869</v>
      </c>
      <c r="C6" s="12">
        <v>6712733080</v>
      </c>
      <c r="D6" s="12">
        <v>6374147966</v>
      </c>
      <c r="E6" s="12">
        <v>3380525761</v>
      </c>
      <c r="F6" s="12">
        <v>1470890747</v>
      </c>
      <c r="G6" s="12">
        <v>290358214</v>
      </c>
      <c r="H6" s="1"/>
    </row>
    <row r="7" spans="1:8" x14ac:dyDescent="0.25">
      <c r="A7" s="4" t="s">
        <v>35</v>
      </c>
      <c r="B7" s="12">
        <v>-4107538759</v>
      </c>
      <c r="C7" s="12">
        <v>-5657365229</v>
      </c>
      <c r="D7" s="12">
        <v>-5051089292</v>
      </c>
      <c r="E7" s="12">
        <v>-2702703442</v>
      </c>
      <c r="F7" s="12">
        <v>-1038950600</v>
      </c>
      <c r="G7" s="12">
        <v>450413711</v>
      </c>
      <c r="H7" s="1"/>
    </row>
    <row r="8" spans="1:8" x14ac:dyDescent="0.25">
      <c r="A8" s="4" t="s">
        <v>32</v>
      </c>
      <c r="B8" s="12">
        <v>-105351903</v>
      </c>
      <c r="C8" s="12">
        <v>-115987148</v>
      </c>
      <c r="D8" s="12">
        <v>-236681351</v>
      </c>
      <c r="E8" s="12">
        <v>-250875697</v>
      </c>
      <c r="F8" s="12">
        <v>-204719059</v>
      </c>
      <c r="G8" s="12">
        <v>-83146919</v>
      </c>
      <c r="H8" s="1"/>
    </row>
    <row r="9" spans="1:8" x14ac:dyDescent="0.25">
      <c r="A9" s="2"/>
      <c r="B9" s="14">
        <f t="shared" ref="B9:H9" si="0">SUM(B6:B8)</f>
        <v>459853207</v>
      </c>
      <c r="C9" s="14">
        <f t="shared" si="0"/>
        <v>939380703</v>
      </c>
      <c r="D9" s="14">
        <f t="shared" si="0"/>
        <v>1086377323</v>
      </c>
      <c r="E9" s="14">
        <f t="shared" si="0"/>
        <v>426946622</v>
      </c>
      <c r="F9" s="14">
        <f t="shared" si="0"/>
        <v>227221088</v>
      </c>
      <c r="G9" s="14">
        <f t="shared" si="0"/>
        <v>657625006</v>
      </c>
      <c r="H9" s="14">
        <f t="shared" si="0"/>
        <v>0</v>
      </c>
    </row>
    <row r="10" spans="1:8" x14ac:dyDescent="0.25">
      <c r="B10" s="12"/>
      <c r="C10" s="12"/>
      <c r="D10" s="12"/>
      <c r="E10" s="12"/>
      <c r="F10" s="12"/>
      <c r="G10" s="12"/>
      <c r="H10" s="1"/>
    </row>
    <row r="11" spans="1:8" x14ac:dyDescent="0.25">
      <c r="A11" s="29" t="s">
        <v>69</v>
      </c>
      <c r="B11" s="12"/>
      <c r="C11" s="12"/>
      <c r="D11" s="12"/>
      <c r="E11" s="12"/>
      <c r="F11" s="12"/>
      <c r="G11" s="12"/>
      <c r="H11" s="1"/>
    </row>
    <row r="12" spans="1:8" x14ac:dyDescent="0.25">
      <c r="A12" s="4" t="s">
        <v>36</v>
      </c>
      <c r="B12" s="12">
        <v>-3197416137</v>
      </c>
      <c r="C12" s="12">
        <v>-1205208736</v>
      </c>
      <c r="D12" s="12">
        <v>-965903454</v>
      </c>
      <c r="E12" s="12">
        <v>-306986983</v>
      </c>
      <c r="F12" s="12">
        <v>-210511601</v>
      </c>
      <c r="G12" s="12">
        <v>-33000000</v>
      </c>
      <c r="H12" s="1"/>
    </row>
    <row r="13" spans="1:8" x14ac:dyDescent="0.25">
      <c r="A13" s="4" t="s">
        <v>37</v>
      </c>
      <c r="B13" s="12">
        <v>-261656362</v>
      </c>
      <c r="C13" s="12">
        <v>-26330540</v>
      </c>
      <c r="D13" s="12">
        <v>-1997520</v>
      </c>
      <c r="E13" s="12">
        <v>45959021</v>
      </c>
      <c r="F13" s="12">
        <v>160000000</v>
      </c>
      <c r="G13" s="12">
        <v>58195312</v>
      </c>
      <c r="H13" s="1"/>
    </row>
    <row r="14" spans="1:8" x14ac:dyDescent="0.25">
      <c r="A14" s="4" t="s">
        <v>38</v>
      </c>
      <c r="B14" s="12">
        <v>0</v>
      </c>
      <c r="C14" s="12">
        <v>-177454906</v>
      </c>
      <c r="D14" s="12">
        <v>0</v>
      </c>
      <c r="E14" s="12">
        <v>0</v>
      </c>
      <c r="F14" s="12">
        <v>0</v>
      </c>
      <c r="G14" s="12">
        <v>0</v>
      </c>
      <c r="H14" s="1"/>
    </row>
    <row r="15" spans="1:8" x14ac:dyDescent="0.25">
      <c r="A15" s="2"/>
      <c r="B15" s="14">
        <f t="shared" ref="B15:H15" si="1">SUM(B12:B14)</f>
        <v>-3459072499</v>
      </c>
      <c r="C15" s="14">
        <f t="shared" si="1"/>
        <v>-1408994182</v>
      </c>
      <c r="D15" s="14">
        <f t="shared" si="1"/>
        <v>-967900974</v>
      </c>
      <c r="E15" s="14">
        <f t="shared" si="1"/>
        <v>-261027962</v>
      </c>
      <c r="F15" s="14">
        <f t="shared" si="1"/>
        <v>-50511601</v>
      </c>
      <c r="G15" s="14">
        <f t="shared" si="1"/>
        <v>25195312</v>
      </c>
      <c r="H15" s="14">
        <f t="shared" si="1"/>
        <v>0</v>
      </c>
    </row>
    <row r="16" spans="1:8" x14ac:dyDescent="0.25">
      <c r="B16" s="12"/>
      <c r="C16" s="12"/>
      <c r="D16" s="12"/>
      <c r="E16" s="12"/>
      <c r="F16" s="12"/>
      <c r="G16" s="12"/>
      <c r="H16" s="1"/>
    </row>
    <row r="17" spans="1:8" x14ac:dyDescent="0.25">
      <c r="A17" s="29" t="s">
        <v>70</v>
      </c>
      <c r="B17" s="12"/>
      <c r="C17" s="12"/>
      <c r="D17" s="12"/>
      <c r="E17" s="12"/>
      <c r="F17" s="12"/>
      <c r="G17" s="12"/>
      <c r="H17" s="1"/>
    </row>
    <row r="18" spans="1:8" x14ac:dyDescent="0.25">
      <c r="A18" s="4" t="s">
        <v>39</v>
      </c>
      <c r="B18" s="12">
        <v>15585442</v>
      </c>
      <c r="C18" s="12">
        <v>-4320490</v>
      </c>
      <c r="D18" s="12">
        <v>-124633</v>
      </c>
      <c r="E18" s="12">
        <v>-360959</v>
      </c>
      <c r="F18" s="12">
        <v>-21142672</v>
      </c>
      <c r="G18" s="12">
        <v>0</v>
      </c>
      <c r="H18" s="1"/>
    </row>
    <row r="19" spans="1:8" x14ac:dyDescent="0.25">
      <c r="A19" s="4" t="s">
        <v>40</v>
      </c>
      <c r="B19" s="12">
        <v>-200838500</v>
      </c>
      <c r="C19" s="12">
        <v>0</v>
      </c>
      <c r="D19" s="12">
        <v>110544597</v>
      </c>
      <c r="E19" s="12">
        <v>0</v>
      </c>
      <c r="F19" s="12">
        <v>0</v>
      </c>
      <c r="G19" s="12">
        <v>-10000000</v>
      </c>
      <c r="H19" s="1"/>
    </row>
    <row r="20" spans="1:8" x14ac:dyDescent="0.25">
      <c r="A20" s="4" t="s">
        <v>10</v>
      </c>
      <c r="B20" s="12">
        <v>-19134231</v>
      </c>
      <c r="C20" s="12">
        <v>719616890</v>
      </c>
      <c r="D20" s="12">
        <v>157444644</v>
      </c>
      <c r="E20" s="12">
        <v>119006638</v>
      </c>
      <c r="F20" s="12">
        <v>-24302029</v>
      </c>
      <c r="G20" s="12">
        <v>48326776</v>
      </c>
      <c r="H20" s="1"/>
    </row>
    <row r="21" spans="1:8" x14ac:dyDescent="0.25">
      <c r="A21" s="4" t="s">
        <v>16</v>
      </c>
      <c r="B21" s="12">
        <v>-59295553</v>
      </c>
      <c r="C21" s="12">
        <v>-209108472</v>
      </c>
      <c r="D21" s="12">
        <v>-419404412</v>
      </c>
      <c r="E21" s="12">
        <v>-307183988</v>
      </c>
      <c r="F21" s="12">
        <v>-230714737</v>
      </c>
      <c r="G21" s="12">
        <v>-723229043</v>
      </c>
      <c r="H21" s="1"/>
    </row>
    <row r="22" spans="1:8" x14ac:dyDescent="0.25">
      <c r="A22" s="4" t="s">
        <v>41</v>
      </c>
      <c r="B22" s="12">
        <v>1018500000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"/>
    </row>
    <row r="23" spans="1:8" x14ac:dyDescent="0.25">
      <c r="A23" s="4" t="s">
        <v>42</v>
      </c>
      <c r="B23" s="12">
        <v>2310000000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"/>
    </row>
    <row r="24" spans="1:8" x14ac:dyDescent="0.25">
      <c r="A24" s="2"/>
      <c r="B24" s="19">
        <f t="shared" ref="B24:H24" si="2">SUM(B18:B23)</f>
        <v>3064817158</v>
      </c>
      <c r="C24" s="19">
        <f t="shared" si="2"/>
        <v>506187928</v>
      </c>
      <c r="D24" s="19">
        <f t="shared" si="2"/>
        <v>-151539804</v>
      </c>
      <c r="E24" s="19">
        <f t="shared" si="2"/>
        <v>-188538309</v>
      </c>
      <c r="F24" s="19">
        <f t="shared" si="2"/>
        <v>-276159438</v>
      </c>
      <c r="G24" s="19">
        <f t="shared" si="2"/>
        <v>-684902267</v>
      </c>
      <c r="H24" s="19">
        <f t="shared" si="2"/>
        <v>0</v>
      </c>
    </row>
    <row r="25" spans="1:8" x14ac:dyDescent="0.25">
      <c r="B25" s="12"/>
      <c r="C25" s="12"/>
      <c r="D25" s="12"/>
      <c r="E25" s="12"/>
      <c r="F25" s="12"/>
      <c r="G25" s="12"/>
      <c r="H25" s="1"/>
    </row>
    <row r="26" spans="1:8" x14ac:dyDescent="0.25">
      <c r="A26" s="2" t="s">
        <v>71</v>
      </c>
      <c r="B26" s="11">
        <f t="shared" ref="B26:H26" si="3">SUM(B9,B15,B24)</f>
        <v>65597866</v>
      </c>
      <c r="C26" s="11">
        <f t="shared" si="3"/>
        <v>36574449</v>
      </c>
      <c r="D26" s="11">
        <f t="shared" si="3"/>
        <v>-33063455</v>
      </c>
      <c r="E26" s="11">
        <f t="shared" si="3"/>
        <v>-22619649</v>
      </c>
      <c r="F26" s="11">
        <f t="shared" si="3"/>
        <v>-99449951</v>
      </c>
      <c r="G26" s="11">
        <f t="shared" si="3"/>
        <v>-2081949</v>
      </c>
      <c r="H26" s="11">
        <f t="shared" si="3"/>
        <v>0</v>
      </c>
    </row>
    <row r="27" spans="1:8" x14ac:dyDescent="0.25">
      <c r="A27" s="31" t="s">
        <v>72</v>
      </c>
      <c r="B27" s="12">
        <v>59178039</v>
      </c>
      <c r="C27" s="12">
        <v>124775904</v>
      </c>
      <c r="D27" s="12">
        <v>161350353</v>
      </c>
      <c r="E27" s="12">
        <v>128286898</v>
      </c>
      <c r="F27" s="12">
        <v>105667249</v>
      </c>
      <c r="G27" s="12">
        <v>6217299</v>
      </c>
      <c r="H27" s="1"/>
    </row>
    <row r="28" spans="1:8" x14ac:dyDescent="0.25">
      <c r="A28" s="29" t="s">
        <v>73</v>
      </c>
      <c r="B28" s="11">
        <f>SUM(B26:B27)</f>
        <v>124775905</v>
      </c>
      <c r="C28" s="11">
        <f t="shared" ref="C28:H28" si="4">SUM(C26:C27)</f>
        <v>161350353</v>
      </c>
      <c r="D28" s="11">
        <f t="shared" si="4"/>
        <v>128286898</v>
      </c>
      <c r="E28" s="11">
        <f t="shared" si="4"/>
        <v>105667249</v>
      </c>
      <c r="F28" s="11">
        <f t="shared" si="4"/>
        <v>6217298</v>
      </c>
      <c r="G28" s="11">
        <f t="shared" si="4"/>
        <v>4135350</v>
      </c>
      <c r="H28" s="11">
        <f t="shared" si="4"/>
        <v>0</v>
      </c>
    </row>
    <row r="29" spans="1:8" x14ac:dyDescent="0.25">
      <c r="B29" s="11"/>
      <c r="C29" s="11"/>
      <c r="D29" s="11"/>
      <c r="E29" s="11"/>
      <c r="F29" s="11"/>
      <c r="G29" s="11"/>
      <c r="H29" s="1"/>
    </row>
    <row r="30" spans="1:8" ht="15.75" x14ac:dyDescent="0.25">
      <c r="A30" s="3"/>
      <c r="B30" s="6"/>
      <c r="C30" s="6"/>
      <c r="D30" s="6"/>
      <c r="E30" s="6"/>
      <c r="F30" s="6"/>
      <c r="G30" s="6"/>
      <c r="H30" s="1"/>
    </row>
    <row r="31" spans="1:8" x14ac:dyDescent="0.25">
      <c r="B31" s="1"/>
      <c r="C31" s="1"/>
      <c r="D31" s="1"/>
      <c r="E31" s="1"/>
      <c r="F31" s="1"/>
      <c r="G31" s="1"/>
      <c r="H31" s="1"/>
    </row>
    <row r="32" spans="1:8" x14ac:dyDescent="0.25">
      <c r="A32" s="29" t="s">
        <v>74</v>
      </c>
      <c r="B32" s="7">
        <f>B9/('1'!B35/10)</f>
        <v>1.0427510362811792</v>
      </c>
      <c r="C32" s="7">
        <f>C9/('1'!C35/10)</f>
        <v>1.8522738893818398</v>
      </c>
      <c r="D32" s="7">
        <f>D9/('1'!D35/10)</f>
        <v>1.9126091938845933</v>
      </c>
      <c r="E32" s="7">
        <f>E9/('1'!E35/10)</f>
        <v>0.6833236375672046</v>
      </c>
      <c r="F32" s="7">
        <f>F9/('1'!F35/10)</f>
        <v>0.29307895340487444</v>
      </c>
      <c r="G32" s="7">
        <f>G9/('1'!G35/10)</f>
        <v>0.79413864640833542</v>
      </c>
      <c r="H32" s="7" t="e">
        <f>H9/('1'!H35/10)</f>
        <v>#DIV/0!</v>
      </c>
    </row>
    <row r="33" spans="1:8" x14ac:dyDescent="0.25">
      <c r="A33" s="29" t="s">
        <v>75</v>
      </c>
      <c r="B33">
        <v>441000000</v>
      </c>
      <c r="C33">
        <v>507150000</v>
      </c>
      <c r="D33">
        <v>568008000</v>
      </c>
      <c r="E33">
        <v>624808800</v>
      </c>
      <c r="F33">
        <v>775289680</v>
      </c>
      <c r="G33">
        <v>828098480</v>
      </c>
      <c r="H33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4" sqref="B14"/>
    </sheetView>
  </sheetViews>
  <sheetFormatPr defaultRowHeight="15" x14ac:dyDescent="0.25"/>
  <cols>
    <col min="1" max="1" width="31.25" bestFit="1" customWidth="1"/>
  </cols>
  <sheetData>
    <row r="1" spans="1:8" x14ac:dyDescent="0.25">
      <c r="A1" s="2" t="s">
        <v>12</v>
      </c>
    </row>
    <row r="2" spans="1:8" x14ac:dyDescent="0.25">
      <c r="A2" s="2" t="s">
        <v>76</v>
      </c>
    </row>
    <row r="3" spans="1:8" x14ac:dyDescent="0.25">
      <c r="A3" s="2" t="s">
        <v>49</v>
      </c>
    </row>
    <row r="4" spans="1:8" x14ac:dyDescent="0.25">
      <c r="A4" s="2"/>
      <c r="B4">
        <v>2012</v>
      </c>
      <c r="C4">
        <v>2013</v>
      </c>
      <c r="D4">
        <v>2014</v>
      </c>
      <c r="E4">
        <v>2015</v>
      </c>
      <c r="F4">
        <v>2016</v>
      </c>
      <c r="G4">
        <v>2017</v>
      </c>
      <c r="H4">
        <v>2018</v>
      </c>
    </row>
    <row r="5" spans="1:8" x14ac:dyDescent="0.25">
      <c r="A5" s="4" t="s">
        <v>77</v>
      </c>
      <c r="B5" s="21">
        <f>'2'!B29/'1'!B16</f>
        <v>6.6617134365482375E-2</v>
      </c>
      <c r="C5" s="21">
        <f>'2'!C29/'1'!C16</f>
        <v>4.8057788229066853E-2</v>
      </c>
      <c r="D5" s="21">
        <f>'2'!D29/'1'!D16</f>
        <v>4.4536530754704005E-2</v>
      </c>
      <c r="E5" s="21">
        <f>'2'!E29/'1'!E16</f>
        <v>1.4600024943827917E-2</v>
      </c>
      <c r="F5" s="21">
        <f>'2'!F29/'1'!F16</f>
        <v>-0.1039701080149403</v>
      </c>
      <c r="G5" s="21">
        <f>'2'!G29/'1'!G16</f>
        <v>-0.11810691267796657</v>
      </c>
      <c r="H5" s="21" t="e">
        <f>'2'!H29/'1'!H16</f>
        <v>#DIV/0!</v>
      </c>
    </row>
    <row r="6" spans="1:8" x14ac:dyDescent="0.25">
      <c r="A6" s="4" t="s">
        <v>78</v>
      </c>
      <c r="B6" s="21">
        <f>'2'!B29/'1'!B34</f>
        <v>0.1057723404533451</v>
      </c>
      <c r="C6" s="21">
        <f>'2'!C29/'1'!C34</f>
        <v>8.5121430528523043E-2</v>
      </c>
      <c r="D6" s="21">
        <f>'2'!D29/'1'!D34</f>
        <v>8.4828906436771878E-2</v>
      </c>
      <c r="E6" s="21">
        <f>'2'!E29/'1'!E34</f>
        <v>2.6297905301961657E-2</v>
      </c>
      <c r="F6" s="21">
        <f>'2'!F29/'1'!F34</f>
        <v>-0.18986487535265575</v>
      </c>
      <c r="G6" s="21">
        <f>'2'!G29/'1'!G34</f>
        <v>-0.2211692541842237</v>
      </c>
      <c r="H6" s="21" t="e">
        <f>'2'!H29/'1'!H34</f>
        <v>#DIV/0!</v>
      </c>
    </row>
    <row r="7" spans="1:8" x14ac:dyDescent="0.25">
      <c r="A7" s="4" t="s">
        <v>44</v>
      </c>
      <c r="B7" s="21">
        <f>'1'!B21/'1'!B34</f>
        <v>0.43561230338448642</v>
      </c>
      <c r="C7" s="21">
        <f>'1'!C21/'1'!C34</f>
        <v>0.38151266284737972</v>
      </c>
      <c r="D7" s="21">
        <f>'1'!D21/'1'!D34</f>
        <v>0.30249657072741321</v>
      </c>
      <c r="E7" s="21">
        <f>'1'!E21/'1'!E34</f>
        <v>0.23874315734300147</v>
      </c>
      <c r="F7" s="21">
        <f>'1'!F21/'1'!F34</f>
        <v>0.15530989509929236</v>
      </c>
      <c r="G7" s="21">
        <f>'1'!G21/'1'!G34</f>
        <v>5.5746050698514335E-2</v>
      </c>
      <c r="H7" s="21" t="e">
        <f>'1'!H21/'1'!H34</f>
        <v>#DIV/0!</v>
      </c>
    </row>
    <row r="8" spans="1:8" x14ac:dyDescent="0.25">
      <c r="A8" s="4" t="s">
        <v>45</v>
      </c>
      <c r="B8" s="22">
        <f>'1'!B10/'1'!B25</f>
        <v>1.8521524560903873</v>
      </c>
      <c r="C8" s="22">
        <f>'1'!C10/'1'!C25</f>
        <v>1.5233697265654207</v>
      </c>
      <c r="D8" s="22">
        <f>'1'!D10/'1'!D25</f>
        <v>1.2829597208620906</v>
      </c>
      <c r="E8" s="22">
        <f>'1'!E10/'1'!E25</f>
        <v>1.5758886899716502</v>
      </c>
      <c r="F8" s="22">
        <f>'1'!F10/'1'!F25</f>
        <v>1.3698787654749622</v>
      </c>
      <c r="G8" s="22">
        <f>'1'!G10/'1'!G25</f>
        <v>0.93059971046802814</v>
      </c>
      <c r="H8" s="22" t="e">
        <f>'1'!H10/'1'!H25</f>
        <v>#DIV/0!</v>
      </c>
    </row>
    <row r="9" spans="1:8" x14ac:dyDescent="0.25">
      <c r="A9" s="4" t="s">
        <v>47</v>
      </c>
      <c r="B9" s="21">
        <f>'2'!B29/'2'!B5</f>
        <v>0.13710144364552931</v>
      </c>
      <c r="C9" s="21">
        <f>'2'!C29/'2'!C5</f>
        <v>7.8868291239777552E-2</v>
      </c>
      <c r="D9" s="21">
        <f>'2'!D29/'2'!D5</f>
        <v>8.7374661860946015E-2</v>
      </c>
      <c r="E9" s="21">
        <f>'2'!E29/'2'!E5</f>
        <v>5.3115500710485396E-2</v>
      </c>
      <c r="F9" s="21">
        <f>'2'!F29/'2'!F5</f>
        <v>-1.0729688945933451</v>
      </c>
      <c r="G9" s="20" t="e">
        <f>'2'!G29/'2'!G5</f>
        <v>#DIV/0!</v>
      </c>
      <c r="H9" s="20" t="e">
        <f>'2'!H29/'2'!H5</f>
        <v>#DIV/0!</v>
      </c>
    </row>
    <row r="10" spans="1:8" x14ac:dyDescent="0.25">
      <c r="A10" t="s">
        <v>46</v>
      </c>
      <c r="B10" s="21">
        <f>'2'!B18/'2'!B5</f>
        <v>0.16396437078459486</v>
      </c>
      <c r="C10" s="21">
        <f>'2'!C18/'2'!C5</f>
        <v>0.17248957138325066</v>
      </c>
      <c r="D10" s="21">
        <f>'2'!D18/'2'!D5</f>
        <v>0.20764843301543617</v>
      </c>
      <c r="E10" s="21">
        <f>'2'!E18/'2'!E5</f>
        <v>0.12916760684703293</v>
      </c>
      <c r="F10" s="21">
        <f>'2'!F18/'2'!F5</f>
        <v>-0.83016508374226738</v>
      </c>
      <c r="G10" s="21" t="e">
        <f>'2'!G18/'2'!G5</f>
        <v>#DIV/0!</v>
      </c>
      <c r="H10" s="21" t="e">
        <f>'2'!H18/'2'!H5</f>
        <v>#DIV/0!</v>
      </c>
    </row>
    <row r="11" spans="1:8" x14ac:dyDescent="0.25">
      <c r="A11" s="4" t="s">
        <v>79</v>
      </c>
      <c r="B11" s="21">
        <f>'2'!B29/'1'!B34</f>
        <v>0.1057723404533451</v>
      </c>
      <c r="C11" s="21">
        <f>'2'!C29/'1'!C34</f>
        <v>8.5121430528523043E-2</v>
      </c>
      <c r="D11" s="21">
        <f>'2'!D29/'1'!D34</f>
        <v>8.4828906436771878E-2</v>
      </c>
      <c r="E11" s="21">
        <f>'2'!E29/'1'!E34</f>
        <v>2.6297905301961657E-2</v>
      </c>
      <c r="F11" s="21">
        <f>'2'!F29/'1'!F34</f>
        <v>-0.18986487535265575</v>
      </c>
      <c r="G11" s="21">
        <f>'2'!G29/'1'!G34</f>
        <v>-0.2211692541842237</v>
      </c>
      <c r="H11" s="21" t="e">
        <f>'2'!H29/'1'!H34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Sunny</dc:creator>
  <cp:lastModifiedBy>Windows User</cp:lastModifiedBy>
  <dcterms:created xsi:type="dcterms:W3CDTF">2017-04-17T04:07:28Z</dcterms:created>
  <dcterms:modified xsi:type="dcterms:W3CDTF">2020-04-12T13:57:59Z</dcterms:modified>
</cp:coreProperties>
</file>