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120" yWindow="75" windowWidth="955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45" i="3" l="1"/>
  <c r="D45" i="3"/>
  <c r="E45" i="3"/>
  <c r="F45" i="3"/>
  <c r="G45" i="3"/>
  <c r="H45" i="3"/>
  <c r="B45" i="3"/>
  <c r="C40" i="2"/>
  <c r="D40" i="2"/>
  <c r="E40" i="2"/>
  <c r="F40" i="2"/>
  <c r="G40" i="2"/>
  <c r="H40" i="2"/>
  <c r="B40" i="2"/>
  <c r="C53" i="1"/>
  <c r="D53" i="1"/>
  <c r="E53" i="1"/>
  <c r="F53" i="1"/>
  <c r="G53" i="1"/>
  <c r="H53" i="1"/>
  <c r="B53" i="1"/>
  <c r="H39" i="3" l="1"/>
  <c r="H33" i="3"/>
  <c r="H26" i="3"/>
  <c r="H16" i="3"/>
  <c r="H37" i="2"/>
  <c r="H32" i="2"/>
  <c r="H26" i="2"/>
  <c r="H6" i="2"/>
  <c r="H48" i="1"/>
  <c r="H52" i="1" s="1"/>
  <c r="H38" i="1"/>
  <c r="H40" i="1" s="1"/>
  <c r="H49" i="1" s="1"/>
  <c r="H22" i="1"/>
  <c r="H18" i="1"/>
  <c r="H13" i="1"/>
  <c r="H9" i="1"/>
  <c r="H27" i="3" l="1"/>
  <c r="H40" i="3" s="1"/>
  <c r="H43" i="3" s="1"/>
  <c r="H44" i="3"/>
  <c r="H5" i="4"/>
  <c r="H13" i="2"/>
  <c r="H27" i="2" s="1"/>
  <c r="H33" i="2" s="1"/>
  <c r="H38" i="2" s="1"/>
  <c r="H26" i="1"/>
  <c r="H6" i="4" l="1"/>
  <c r="H39" i="2"/>
  <c r="H7" i="4"/>
  <c r="H9" i="4"/>
  <c r="H8" i="4"/>
  <c r="C48" i="1"/>
  <c r="C38" i="1"/>
  <c r="C40" i="1" s="1"/>
  <c r="C9" i="1"/>
  <c r="C49" i="1" l="1"/>
  <c r="C6" i="2"/>
  <c r="D6" i="2"/>
  <c r="E6" i="2"/>
  <c r="F6" i="2"/>
  <c r="G6" i="2"/>
  <c r="B6" i="2"/>
  <c r="F5" i="4" l="1"/>
  <c r="F13" i="2"/>
  <c r="D5" i="4"/>
  <c r="D13" i="2"/>
  <c r="E5" i="4"/>
  <c r="E13" i="2"/>
  <c r="B5" i="4"/>
  <c r="B13" i="2"/>
  <c r="G5" i="4"/>
  <c r="G13" i="2"/>
  <c r="C5" i="4"/>
  <c r="C13" i="2"/>
  <c r="G39" i="3" l="1"/>
  <c r="F39" i="3"/>
  <c r="E39" i="3"/>
  <c r="D39" i="3"/>
  <c r="C39" i="3"/>
  <c r="B39" i="3"/>
  <c r="G33" i="3"/>
  <c r="F33" i="3"/>
  <c r="E33" i="3"/>
  <c r="D33" i="3"/>
  <c r="C33" i="3"/>
  <c r="B33" i="3"/>
  <c r="G26" i="3"/>
  <c r="F26" i="3"/>
  <c r="E26" i="3"/>
  <c r="D26" i="3"/>
  <c r="C26" i="3"/>
  <c r="B26" i="3"/>
  <c r="G16" i="3"/>
  <c r="F16" i="3"/>
  <c r="E16" i="3"/>
  <c r="D16" i="3"/>
  <c r="C16" i="3"/>
  <c r="B16" i="3"/>
  <c r="G37" i="2"/>
  <c r="F37" i="2"/>
  <c r="E37" i="2"/>
  <c r="D37" i="2"/>
  <c r="G32" i="2"/>
  <c r="F32" i="2"/>
  <c r="E32" i="2"/>
  <c r="D32" i="2"/>
  <c r="C32" i="2"/>
  <c r="B32" i="2"/>
  <c r="G26" i="2"/>
  <c r="F26" i="2"/>
  <c r="E26" i="2"/>
  <c r="D26" i="2"/>
  <c r="C26" i="2"/>
  <c r="B26" i="2"/>
  <c r="C52" i="1"/>
  <c r="D27" i="3" l="1"/>
  <c r="E27" i="3"/>
  <c r="E40" i="3" s="1"/>
  <c r="E43" i="3" s="1"/>
  <c r="D40" i="3"/>
  <c r="D43" i="3" s="1"/>
  <c r="D44" i="3"/>
  <c r="E44" i="3"/>
  <c r="B27" i="3"/>
  <c r="F27" i="3"/>
  <c r="C27" i="3"/>
  <c r="G27" i="3"/>
  <c r="B38" i="1"/>
  <c r="D38" i="1"/>
  <c r="E38" i="1"/>
  <c r="F40" i="3" l="1"/>
  <c r="F43" i="3" s="1"/>
  <c r="F44" i="3"/>
  <c r="B40" i="3"/>
  <c r="B43" i="3" s="1"/>
  <c r="B44" i="3"/>
  <c r="G40" i="3"/>
  <c r="G43" i="3" s="1"/>
  <c r="G44" i="3"/>
  <c r="C40" i="3"/>
  <c r="C43" i="3" s="1"/>
  <c r="C44" i="3"/>
  <c r="F38" i="1"/>
  <c r="F40" i="1" s="1"/>
  <c r="B122" i="1"/>
  <c r="C122" i="1"/>
  <c r="D122" i="1"/>
  <c r="E122" i="1"/>
  <c r="F122" i="1"/>
  <c r="B116" i="1"/>
  <c r="C116" i="1"/>
  <c r="D116" i="1"/>
  <c r="E116" i="1"/>
  <c r="F116" i="1"/>
  <c r="B109" i="1"/>
  <c r="C109" i="1"/>
  <c r="D109" i="1"/>
  <c r="E109" i="1"/>
  <c r="F109" i="1"/>
  <c r="B99" i="1"/>
  <c r="C99" i="1"/>
  <c r="D99" i="1"/>
  <c r="E99" i="1"/>
  <c r="F99" i="1"/>
  <c r="B48" i="1"/>
  <c r="D48" i="1"/>
  <c r="E48" i="1"/>
  <c r="F48" i="1"/>
  <c r="B40" i="1"/>
  <c r="D40" i="1"/>
  <c r="E40" i="1"/>
  <c r="B22" i="1"/>
  <c r="C22" i="1"/>
  <c r="D22" i="1"/>
  <c r="E22" i="1"/>
  <c r="F22" i="1"/>
  <c r="B18" i="1"/>
  <c r="C18" i="1"/>
  <c r="D18" i="1"/>
  <c r="E18" i="1"/>
  <c r="F18" i="1"/>
  <c r="B13" i="1"/>
  <c r="C13" i="1"/>
  <c r="C26" i="1" s="1"/>
  <c r="D13" i="1"/>
  <c r="E13" i="1"/>
  <c r="F13" i="1"/>
  <c r="B9" i="1"/>
  <c r="D9" i="1"/>
  <c r="E9" i="1"/>
  <c r="F9" i="1"/>
  <c r="G122" i="1"/>
  <c r="G116" i="1"/>
  <c r="G109" i="1"/>
  <c r="G99" i="1"/>
  <c r="G48" i="1"/>
  <c r="G38" i="1"/>
  <c r="G40" i="1" s="1"/>
  <c r="G22" i="1"/>
  <c r="G18" i="1"/>
  <c r="G13" i="1"/>
  <c r="G9" i="1"/>
  <c r="G52" i="1" l="1"/>
  <c r="E52" i="1"/>
  <c r="D52" i="1"/>
  <c r="F52" i="1"/>
  <c r="B52" i="1"/>
  <c r="G110" i="1"/>
  <c r="G123" i="1" s="1"/>
  <c r="G126" i="1" s="1"/>
  <c r="D110" i="1"/>
  <c r="D123" i="1" s="1"/>
  <c r="D126" i="1" s="1"/>
  <c r="D49" i="1"/>
  <c r="G26" i="1"/>
  <c r="G49" i="1"/>
  <c r="D26" i="1"/>
  <c r="B110" i="1"/>
  <c r="B123" i="1" s="1"/>
  <c r="B126" i="1" s="1"/>
  <c r="B49" i="1"/>
  <c r="B26" i="1"/>
  <c r="C110" i="1"/>
  <c r="C123" i="1" s="1"/>
  <c r="C126" i="1" s="1"/>
  <c r="E110" i="1"/>
  <c r="E123" i="1" s="1"/>
  <c r="E126" i="1" s="1"/>
  <c r="E49" i="1"/>
  <c r="E26" i="1"/>
  <c r="F110" i="1"/>
  <c r="F123" i="1" s="1"/>
  <c r="F126" i="1" s="1"/>
  <c r="F49" i="1"/>
  <c r="F26" i="1"/>
  <c r="C27" i="2" l="1"/>
  <c r="D27" i="2"/>
  <c r="F27" i="2"/>
  <c r="B27" i="2"/>
  <c r="G27" i="2"/>
  <c r="E27" i="2"/>
  <c r="F33" i="2" l="1"/>
  <c r="F38" i="2" s="1"/>
  <c r="F6" i="4"/>
  <c r="E33" i="2"/>
  <c r="E38" i="2" s="1"/>
  <c r="E6" i="4"/>
  <c r="D33" i="2"/>
  <c r="D38" i="2" s="1"/>
  <c r="D6" i="4"/>
  <c r="B33" i="2"/>
  <c r="B38" i="2" s="1"/>
  <c r="B6" i="4"/>
  <c r="G33" i="2"/>
  <c r="G38" i="2" s="1"/>
  <c r="G6" i="4"/>
  <c r="C33" i="2"/>
  <c r="C38" i="2" s="1"/>
  <c r="C6" i="4"/>
  <c r="G39" i="2" l="1"/>
  <c r="G7" i="4"/>
  <c r="G9" i="4"/>
  <c r="G8" i="4"/>
  <c r="D39" i="2"/>
  <c r="D7" i="4"/>
  <c r="D9" i="4"/>
  <c r="D8" i="4"/>
  <c r="F39" i="2"/>
  <c r="F7" i="4"/>
  <c r="F9" i="4"/>
  <c r="F8" i="4"/>
  <c r="C39" i="2"/>
  <c r="C7" i="4"/>
  <c r="C9" i="4"/>
  <c r="C8" i="4"/>
  <c r="B39" i="2"/>
  <c r="B7" i="4"/>
  <c r="B9" i="4"/>
  <c r="B8" i="4"/>
  <c r="E39" i="2"/>
  <c r="E7" i="4"/>
  <c r="E9" i="4"/>
  <c r="E8" i="4"/>
</calcChain>
</file>

<file path=xl/sharedStrings.xml><?xml version="1.0" encoding="utf-8"?>
<sst xmlns="http://schemas.openxmlformats.org/spreadsheetml/2006/main" count="164" uniqueCount="132">
  <si>
    <t>In Hand</t>
  </si>
  <si>
    <t>Bal.with Bangladesh bak &amp; its agent bank</t>
  </si>
  <si>
    <t>In Bamgladesh</t>
  </si>
  <si>
    <t>Outside Bangladesh</t>
  </si>
  <si>
    <t>Investments</t>
  </si>
  <si>
    <t>Government</t>
  </si>
  <si>
    <t>Others</t>
  </si>
  <si>
    <t>Lease  receivable</t>
  </si>
  <si>
    <t>Loans,cash credits, overdrafts etc</t>
  </si>
  <si>
    <t>Bills payable</t>
  </si>
  <si>
    <t>Saving bank depsoits</t>
  </si>
  <si>
    <t>Term depsoits</t>
  </si>
  <si>
    <t>Bearer certifiicater of deposit</t>
  </si>
  <si>
    <t>Other Deposit</t>
  </si>
  <si>
    <t>Other Liabiliites</t>
  </si>
  <si>
    <t>Paid up capital</t>
  </si>
  <si>
    <t>Statutiry reserve</t>
  </si>
  <si>
    <t>Share premium</t>
  </si>
  <si>
    <t>General reserve</t>
  </si>
  <si>
    <t>Retained Earning</t>
  </si>
  <si>
    <t>Interst income</t>
  </si>
  <si>
    <t>Interst paid on deposit,borrowing etc</t>
  </si>
  <si>
    <t>Commission,exchnage  &amp; brokerage</t>
  </si>
  <si>
    <t>Other operaitng income</t>
  </si>
  <si>
    <t>Slaries &amp; allowances</t>
  </si>
  <si>
    <t>Rent,taxes ,insurance,electricity etc</t>
  </si>
  <si>
    <t>Legal expenses</t>
  </si>
  <si>
    <t>Postage ,stamp ,telecommunication e tc</t>
  </si>
  <si>
    <t>Stationery ,printing,advertising etc</t>
  </si>
  <si>
    <t>Managing director's salary &amp; benefits</t>
  </si>
  <si>
    <t>Directors fee</t>
  </si>
  <si>
    <t>Auditors fees</t>
  </si>
  <si>
    <t>Charges on laon losses</t>
  </si>
  <si>
    <t>Depreciation and reapir of assests</t>
  </si>
  <si>
    <t>Provision for lease, loans &amp; advances</t>
  </si>
  <si>
    <t>Provsions for diminution in value of investments</t>
  </si>
  <si>
    <t>Current tax</t>
  </si>
  <si>
    <t>Deferred tax</t>
  </si>
  <si>
    <t>Total provison for taxation</t>
  </si>
  <si>
    <t>Cash Flow Statement</t>
  </si>
  <si>
    <t>for the year ended 31 December,2016</t>
  </si>
  <si>
    <t>Cash flow from operaitng activiites</t>
  </si>
  <si>
    <t>Interst receipts</t>
  </si>
  <si>
    <t>Interest payments</t>
  </si>
  <si>
    <t>diidend receipts</t>
  </si>
  <si>
    <t>Amount realised form written off claients</t>
  </si>
  <si>
    <t>Paymnets to emplouyees</t>
  </si>
  <si>
    <t>Payments to suppliers</t>
  </si>
  <si>
    <t>Inocme taxes paid</t>
  </si>
  <si>
    <t>Receipts from other operaitng activiites</t>
  </si>
  <si>
    <t>Payments fro other operaitng activiites</t>
  </si>
  <si>
    <t>Cash generated from operaitng acitiviites before cahnges in operaitgn assests &amp; liabiliiites</t>
  </si>
  <si>
    <t>Increase /decrease in operating assests &amp; liabiliites</t>
  </si>
  <si>
    <t>Lease , loans &amp; advances to customers</t>
  </si>
  <si>
    <t>Other assets</t>
  </si>
  <si>
    <t>Term &amp; other deposits</t>
  </si>
  <si>
    <t>Accured expenses &amp; payable</t>
  </si>
  <si>
    <t>Interest suspenses</t>
  </si>
  <si>
    <t>Deferred liabiliity -employees gratuity</t>
  </si>
  <si>
    <t>Net cash from operating activiites</t>
  </si>
  <si>
    <t>Cash flows from investing activiites</t>
  </si>
  <si>
    <t xml:space="preserve">Investment in sahres </t>
  </si>
  <si>
    <t>Investment in commercial bond</t>
  </si>
  <si>
    <t>Purcahse of fixed assests</t>
  </si>
  <si>
    <t>Proceeds from sale of fixed assests</t>
  </si>
  <si>
    <t>Net cash from investing actiivites</t>
  </si>
  <si>
    <t>Cash flows from fianancing activites</t>
  </si>
  <si>
    <t>Receipts of long term loan</t>
  </si>
  <si>
    <t>Repayments of long term loan</t>
  </si>
  <si>
    <t>Dividend paid</t>
  </si>
  <si>
    <t>Net cash from financing activiites</t>
  </si>
  <si>
    <t xml:space="preserve">Net increase in cash &amp; cash equivalents </t>
  </si>
  <si>
    <t>Cash&amp; cash equivalnts at the beginning of the year</t>
  </si>
  <si>
    <t xml:space="preserve">Cash &amp; Cash equivalnets at the end of the year </t>
  </si>
  <si>
    <t>Current deposits</t>
  </si>
  <si>
    <t>Investment  income</t>
  </si>
  <si>
    <t>Other provisions</t>
  </si>
  <si>
    <t>Net draw down/paymnet of short term loan</t>
  </si>
  <si>
    <t>Effects of exchange rate changes on cash &amp; cash equivalents</t>
  </si>
  <si>
    <t>Depreciation</t>
  </si>
  <si>
    <t>Net drawn down/paymnet of short term loan</t>
  </si>
  <si>
    <t>Ratio</t>
  </si>
  <si>
    <t>Operating Margin</t>
  </si>
  <si>
    <t>Net Margin</t>
  </si>
  <si>
    <t>Capital to Risk Weighted Assets Ratio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</si>
  <si>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</si>
  <si>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</si>
  <si>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</si>
  <si>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</si>
  <si>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</si>
  <si>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</si>
  <si>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</si>
  <si>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</si>
  <si>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</si>
  <si>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</si>
  <si>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</si>
  <si>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</si>
  <si>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</si>
  <si>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</si>
  <si>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</si>
  <si>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</si>
  <si>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</si>
  <si>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</si>
  <si>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</si>
  <si>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Ohter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</si>
  <si>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</si>
  <si>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</si>
  <si>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</si>
  <si>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</si>
  <si>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</si>
  <si>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</si>
  <si>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</si>
  <si>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</si>
  <si>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</si>
  <si>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</si>
  <si>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</si>
  <si>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</si>
  <si>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</si>
  <si>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</si>
  <si>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</si>
  <si>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</si>
  <si>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</si>
  <si>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</si>
  <si>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year end</t>
  </si>
  <si>
    <t>United Finance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</si>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</sst>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0" xfId="1" applyNumberFormat="1" applyFont="1"/>
    <xf numFmtId="0" fontId="3" fillId="2" borderId="0" xfId="0" applyFont="1" applyFill="1"/>
    <xf numFmtId="0" fontId="0" fillId="0" borderId="0" xfId="0" applyFont="1"/>
    <xf numFmtId="0" fontId="1" fillId="0" borderId="0" xfId="0" applyFont="1" applyAlignment="1">
      <alignment vertical="top" wrapText="1"/>
    </xf>
    <xf numFmtId="43" fontId="0" fillId="0" borderId="0" xfId="1" applyNumberFormat="1" applyFont="1"/>
    <xf numFmtId="43" fontId="1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pane xSplit="1" ySplit="4" topLeftCell="D17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5" x14ac:dyDescent="0.25"/>
  <cols>
    <col min="1" max="1" width="46.28515625" customWidth="1"/>
    <col min="2" max="3" width="15.28515625" bestFit="1" customWidth="1"/>
    <col min="4" max="4" width="15.42578125" customWidth="1"/>
    <col min="5" max="5" width="18.7109375" customWidth="1"/>
    <col min="6" max="6" width="17.42578125" customWidth="1"/>
    <col min="7" max="7" width="15.28515625" customWidth="1"/>
    <col min="8" max="8" width="15.28515625" bestFit="1" customWidth="1"/>
  </cols>
  <sheetData>
    <row r="1" spans="1:8" x14ac:dyDescent="0.25">
      <c r="A1" s="1" t="s">
        <v>124</v>
      </c>
    </row>
    <row r="2" spans="1:8" x14ac:dyDescent="0.25">
      <c r="A2" s="1" t="s">
        <v>131</v>
      </c>
    </row>
    <row r="3" spans="1:8" x14ac:dyDescent="0.25">
      <c r="A3" t="s">
        <v>123</v>
      </c>
    </row>
    <row r="4" spans="1:8" x14ac:dyDescent="0.25">
      <c r="A4" s="22"/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s="16" t="s">
        <v>85</v>
      </c>
      <c r="B5" s="3"/>
      <c r="C5" s="3"/>
      <c r="D5" s="3"/>
      <c r="E5" s="3"/>
      <c r="F5" s="3"/>
      <c r="G5" s="3"/>
      <c r="H5" s="3"/>
    </row>
    <row r="6" spans="1:8" x14ac:dyDescent="0.25">
      <c r="A6" s="17" t="s">
        <v>86</v>
      </c>
      <c r="B6" s="3"/>
      <c r="C6" s="3"/>
      <c r="D6" s="3"/>
      <c r="E6" s="3"/>
      <c r="F6" s="3"/>
      <c r="G6" s="3"/>
    </row>
    <row r="7" spans="1:8" x14ac:dyDescent="0.25">
      <c r="A7" t="s">
        <v>0</v>
      </c>
      <c r="B7" s="3">
        <v>80000</v>
      </c>
      <c r="C7" s="3">
        <v>83000</v>
      </c>
      <c r="D7" s="3">
        <v>87000</v>
      </c>
      <c r="E7" s="3">
        <v>380000</v>
      </c>
      <c r="F7" s="3">
        <v>380000</v>
      </c>
      <c r="G7" s="3">
        <v>248000</v>
      </c>
      <c r="H7" s="14">
        <v>884000</v>
      </c>
    </row>
    <row r="8" spans="1:8" x14ac:dyDescent="0.25">
      <c r="A8" t="s">
        <v>1</v>
      </c>
      <c r="B8" s="3">
        <v>148011523</v>
      </c>
      <c r="C8" s="3">
        <v>203337330</v>
      </c>
      <c r="D8" s="3">
        <v>178514497</v>
      </c>
      <c r="E8" s="3">
        <v>205084670</v>
      </c>
      <c r="F8" s="3">
        <v>226508496</v>
      </c>
      <c r="G8" s="3">
        <v>275396465</v>
      </c>
      <c r="H8" s="14">
        <v>266228532</v>
      </c>
    </row>
    <row r="9" spans="1:8" x14ac:dyDescent="0.25">
      <c r="B9" s="4">
        <f t="shared" ref="B9:F9" si="0">SUM(B7:B8)</f>
        <v>148091523</v>
      </c>
      <c r="C9" s="4">
        <f>SUM(C7:C8)</f>
        <v>203420330</v>
      </c>
      <c r="D9" s="4">
        <f t="shared" si="0"/>
        <v>178601497</v>
      </c>
      <c r="E9" s="4">
        <f t="shared" si="0"/>
        <v>205464670</v>
      </c>
      <c r="F9" s="4">
        <f t="shared" si="0"/>
        <v>226888496</v>
      </c>
      <c r="G9" s="4">
        <f>SUM(G7:G8)</f>
        <v>275644465</v>
      </c>
      <c r="H9" s="4">
        <f>SUM(H7:H8)</f>
        <v>267112532</v>
      </c>
    </row>
    <row r="10" spans="1:8" x14ac:dyDescent="0.25">
      <c r="A10" s="18" t="s">
        <v>87</v>
      </c>
      <c r="B10" s="3"/>
      <c r="C10" s="3"/>
      <c r="D10" s="3"/>
      <c r="E10" s="3"/>
      <c r="F10" s="3"/>
      <c r="G10" s="3"/>
    </row>
    <row r="11" spans="1:8" x14ac:dyDescent="0.25">
      <c r="A11" t="s">
        <v>2</v>
      </c>
      <c r="B11" s="3">
        <v>1890608797</v>
      </c>
      <c r="C11" s="3">
        <v>3063205980</v>
      </c>
      <c r="D11" s="3">
        <v>3534815789</v>
      </c>
      <c r="E11" s="3">
        <v>5069906058</v>
      </c>
      <c r="F11" s="3">
        <v>4172621484</v>
      </c>
      <c r="G11" s="3">
        <v>3813429684</v>
      </c>
      <c r="H11" s="14">
        <v>3062864083</v>
      </c>
    </row>
    <row r="12" spans="1:8" x14ac:dyDescent="0.25">
      <c r="A12" t="s">
        <v>3</v>
      </c>
      <c r="B12" s="3">
        <v>0</v>
      </c>
      <c r="C12" s="3">
        <v>0</v>
      </c>
      <c r="D12" s="3"/>
      <c r="E12" s="3">
        <v>0</v>
      </c>
      <c r="F12" s="3">
        <v>0</v>
      </c>
      <c r="G12" s="3">
        <v>0</v>
      </c>
      <c r="H12" s="14">
        <v>0</v>
      </c>
    </row>
    <row r="13" spans="1:8" x14ac:dyDescent="0.25">
      <c r="B13" s="4">
        <f t="shared" ref="B13:F13" si="1">SUM(B11:B12)</f>
        <v>1890608797</v>
      </c>
      <c r="C13" s="4">
        <f t="shared" si="1"/>
        <v>3063205980</v>
      </c>
      <c r="D13" s="4">
        <f t="shared" si="1"/>
        <v>3534815789</v>
      </c>
      <c r="E13" s="4">
        <f t="shared" si="1"/>
        <v>5069906058</v>
      </c>
      <c r="F13" s="4">
        <f t="shared" si="1"/>
        <v>4172621484</v>
      </c>
      <c r="G13" s="4">
        <f>SUM(G11:G12)</f>
        <v>3813429684</v>
      </c>
      <c r="H13" s="4">
        <f>SUM(H11:H12)</f>
        <v>3062864083</v>
      </c>
    </row>
    <row r="14" spans="1:8" x14ac:dyDescent="0.25">
      <c r="A14" s="19" t="s">
        <v>88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4">
        <v>50000000</v>
      </c>
    </row>
    <row r="15" spans="1:8" x14ac:dyDescent="0.25">
      <c r="A15" s="19" t="s">
        <v>4</v>
      </c>
      <c r="B15" s="3"/>
      <c r="C15" s="3"/>
      <c r="D15" s="3"/>
      <c r="E15" s="3"/>
      <c r="F15" s="3"/>
      <c r="G15" s="3"/>
    </row>
    <row r="16" spans="1:8" x14ac:dyDescent="0.25">
      <c r="A16" t="s">
        <v>5</v>
      </c>
      <c r="B16" s="3">
        <v>0</v>
      </c>
      <c r="C16" s="3">
        <v>0</v>
      </c>
      <c r="D16" s="3"/>
      <c r="E16" s="3"/>
      <c r="F16" s="3"/>
      <c r="G16" s="3">
        <v>0</v>
      </c>
      <c r="H16" s="3">
        <v>0</v>
      </c>
    </row>
    <row r="17" spans="1:9" x14ac:dyDescent="0.25">
      <c r="A17" t="s">
        <v>6</v>
      </c>
      <c r="B17" s="3">
        <v>75072948</v>
      </c>
      <c r="C17" s="3">
        <v>58381964</v>
      </c>
      <c r="D17" s="3">
        <v>300690980</v>
      </c>
      <c r="E17" s="3">
        <v>814000000</v>
      </c>
      <c r="F17" s="3">
        <v>938000000</v>
      </c>
      <c r="G17" s="3">
        <v>1180822451</v>
      </c>
      <c r="H17" s="14">
        <v>865778573</v>
      </c>
    </row>
    <row r="18" spans="1:9" x14ac:dyDescent="0.25">
      <c r="B18" s="4">
        <f t="shared" ref="B18:F18" si="2">SUM(B16:B17)</f>
        <v>75072948</v>
      </c>
      <c r="C18" s="4">
        <f t="shared" si="2"/>
        <v>58381964</v>
      </c>
      <c r="D18" s="4">
        <f t="shared" si="2"/>
        <v>300690980</v>
      </c>
      <c r="E18" s="4">
        <f t="shared" si="2"/>
        <v>814000000</v>
      </c>
      <c r="F18" s="4">
        <f t="shared" si="2"/>
        <v>938000000</v>
      </c>
      <c r="G18" s="4">
        <f>SUM(G16:G17)</f>
        <v>1180822451</v>
      </c>
      <c r="H18" s="4">
        <f>SUM(H16:H17)</f>
        <v>865778573</v>
      </c>
    </row>
    <row r="19" spans="1:9" x14ac:dyDescent="0.25">
      <c r="A19" s="19" t="s">
        <v>89</v>
      </c>
      <c r="B19" s="3"/>
      <c r="C19" s="3"/>
      <c r="D19" s="3"/>
      <c r="E19" s="3"/>
      <c r="F19" s="3"/>
      <c r="G19" s="3"/>
    </row>
    <row r="20" spans="1:9" x14ac:dyDescent="0.25">
      <c r="A20" t="s">
        <v>7</v>
      </c>
      <c r="B20" s="3">
        <v>6026344040</v>
      </c>
      <c r="C20" s="3">
        <v>6015852474</v>
      </c>
      <c r="D20" s="3">
        <v>5941562480</v>
      </c>
      <c r="E20" s="3">
        <v>6082995656</v>
      </c>
      <c r="F20" s="3">
        <v>6985459900</v>
      </c>
      <c r="G20" s="3">
        <v>8889939400</v>
      </c>
      <c r="H20" s="14">
        <v>9212515954</v>
      </c>
    </row>
    <row r="21" spans="1:9" x14ac:dyDescent="0.25">
      <c r="A21" t="s">
        <v>8</v>
      </c>
      <c r="B21" s="3">
        <v>2987822502</v>
      </c>
      <c r="C21" s="3">
        <v>3825391083</v>
      </c>
      <c r="D21" s="3">
        <v>4785463075</v>
      </c>
      <c r="E21" s="3">
        <v>5855928200</v>
      </c>
      <c r="F21" s="3">
        <v>6817751735</v>
      </c>
      <c r="G21" s="3">
        <v>8069880245</v>
      </c>
      <c r="H21" s="14">
        <v>8729895002</v>
      </c>
    </row>
    <row r="22" spans="1:9" x14ac:dyDescent="0.25">
      <c r="B22" s="4">
        <f t="shared" ref="B22:F22" si="3">SUM(B20:B21)</f>
        <v>9014166542</v>
      </c>
      <c r="C22" s="4">
        <f t="shared" si="3"/>
        <v>9841243557</v>
      </c>
      <c r="D22" s="4">
        <f t="shared" si="3"/>
        <v>10727025555</v>
      </c>
      <c r="E22" s="4">
        <f t="shared" si="3"/>
        <v>11938923856</v>
      </c>
      <c r="F22" s="4">
        <f t="shared" si="3"/>
        <v>13803211635</v>
      </c>
      <c r="G22" s="4">
        <f>SUM(G20:G21)</f>
        <v>16959819645</v>
      </c>
      <c r="H22" s="4">
        <f>SUM(H20:H21)</f>
        <v>17942410956</v>
      </c>
    </row>
    <row r="23" spans="1:9" x14ac:dyDescent="0.25">
      <c r="A23" s="17" t="s">
        <v>90</v>
      </c>
      <c r="B23" s="3">
        <v>75236329</v>
      </c>
      <c r="C23" s="3">
        <v>66940688</v>
      </c>
      <c r="D23" s="3">
        <v>67422010</v>
      </c>
      <c r="E23" s="3">
        <v>61756815</v>
      </c>
      <c r="F23" s="3">
        <v>56278709</v>
      </c>
      <c r="G23" s="3">
        <v>262650862</v>
      </c>
      <c r="H23" s="14">
        <v>270859200</v>
      </c>
    </row>
    <row r="24" spans="1:9" x14ac:dyDescent="0.25">
      <c r="A24" s="17" t="s">
        <v>91</v>
      </c>
      <c r="B24" s="3">
        <v>613437232</v>
      </c>
      <c r="C24" s="3">
        <v>695825272</v>
      </c>
      <c r="D24" s="3">
        <v>1038012213</v>
      </c>
      <c r="E24" s="3">
        <v>1284841276</v>
      </c>
      <c r="F24" s="3">
        <v>1478419027</v>
      </c>
      <c r="G24" s="3">
        <v>1451964278</v>
      </c>
      <c r="H24" s="14">
        <v>1613542474</v>
      </c>
    </row>
    <row r="25" spans="1:9" x14ac:dyDescent="0.25">
      <c r="A25" s="17" t="s">
        <v>92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14">
        <v>0</v>
      </c>
      <c r="I25" s="3"/>
    </row>
    <row r="26" spans="1:9" x14ac:dyDescent="0.25">
      <c r="A26" s="1"/>
      <c r="B26" s="4">
        <f t="shared" ref="B26:F26" si="4">B9+B13+B18+B22+B23+B24</f>
        <v>11816613371</v>
      </c>
      <c r="C26" s="4">
        <f>C9+C13+C18+C22+C23+C24</f>
        <v>13929017791</v>
      </c>
      <c r="D26" s="4">
        <f t="shared" si="4"/>
        <v>15846568044</v>
      </c>
      <c r="E26" s="4">
        <f t="shared" si="4"/>
        <v>19374892675</v>
      </c>
      <c r="F26" s="4">
        <f t="shared" si="4"/>
        <v>20675419351</v>
      </c>
      <c r="G26" s="4">
        <f>G9+G13+G18+G22+G23+G24</f>
        <v>23944331385</v>
      </c>
      <c r="H26" s="4">
        <f>H9+H13+H18+H22+H23+H24+H14</f>
        <v>24072567818</v>
      </c>
    </row>
    <row r="27" spans="1:9" x14ac:dyDescent="0.25">
      <c r="B27" s="3"/>
      <c r="C27" s="3"/>
      <c r="D27" s="3"/>
      <c r="E27" s="3"/>
      <c r="F27" s="3"/>
      <c r="G27" s="3"/>
    </row>
    <row r="28" spans="1:9" x14ac:dyDescent="0.25">
      <c r="A28" s="16" t="s">
        <v>93</v>
      </c>
      <c r="B28" s="3"/>
      <c r="C28" s="3"/>
      <c r="D28" s="3"/>
      <c r="E28" s="3"/>
      <c r="F28" s="3"/>
      <c r="G28" s="3"/>
    </row>
    <row r="29" spans="1:9" x14ac:dyDescent="0.25">
      <c r="A29" s="19" t="s">
        <v>94</v>
      </c>
      <c r="B29" s="3"/>
      <c r="C29" s="3"/>
      <c r="D29" s="3"/>
      <c r="E29" s="3"/>
      <c r="F29" s="3"/>
      <c r="G29" s="3"/>
    </row>
    <row r="30" spans="1:9" s="1" customFormat="1" x14ac:dyDescent="0.25">
      <c r="A30" s="19" t="s">
        <v>95</v>
      </c>
      <c r="B30" s="4">
        <v>1532421475</v>
      </c>
      <c r="C30" s="4">
        <v>2268168025</v>
      </c>
      <c r="D30" s="4">
        <v>2566042557</v>
      </c>
      <c r="E30" s="4">
        <v>2187724276</v>
      </c>
      <c r="F30" s="4">
        <v>2216450655</v>
      </c>
      <c r="G30" s="4">
        <v>2474979117</v>
      </c>
      <c r="H30" s="15">
        <v>2630346031</v>
      </c>
    </row>
    <row r="31" spans="1:9" x14ac:dyDescent="0.25">
      <c r="A31" s="19" t="s">
        <v>96</v>
      </c>
      <c r="B31" s="3"/>
      <c r="C31" s="3"/>
      <c r="D31" s="3"/>
      <c r="E31" s="3"/>
      <c r="F31" s="3"/>
      <c r="G31" s="3">
        <v>0</v>
      </c>
      <c r="H31" s="3">
        <v>0</v>
      </c>
    </row>
    <row r="32" spans="1:9" x14ac:dyDescent="0.25">
      <c r="A32" t="s">
        <v>74</v>
      </c>
      <c r="B32" s="3">
        <v>0</v>
      </c>
      <c r="C32" s="3">
        <v>0</v>
      </c>
      <c r="D32" s="3"/>
      <c r="E32" s="3">
        <v>0</v>
      </c>
      <c r="F32" s="3">
        <v>0</v>
      </c>
      <c r="G32" s="3">
        <v>0</v>
      </c>
      <c r="H32" s="3">
        <v>0</v>
      </c>
    </row>
    <row r="33" spans="1:8" x14ac:dyDescent="0.25">
      <c r="A33" t="s">
        <v>9</v>
      </c>
      <c r="B33" s="3">
        <v>0</v>
      </c>
      <c r="C33" s="3">
        <v>0</v>
      </c>
      <c r="D33" s="3"/>
      <c r="E33" s="3">
        <v>0</v>
      </c>
      <c r="F33" s="3">
        <v>0</v>
      </c>
      <c r="G33" s="3">
        <v>0</v>
      </c>
      <c r="H33" s="3">
        <v>0</v>
      </c>
    </row>
    <row r="34" spans="1:8" x14ac:dyDescent="0.25">
      <c r="A34" t="s">
        <v>10</v>
      </c>
      <c r="B34" s="3">
        <v>0</v>
      </c>
      <c r="C34" s="3">
        <v>0</v>
      </c>
      <c r="D34" s="3"/>
      <c r="E34" s="3">
        <v>0</v>
      </c>
      <c r="F34" s="3">
        <v>0</v>
      </c>
      <c r="G34" s="3">
        <v>0</v>
      </c>
      <c r="H34" s="3">
        <v>0</v>
      </c>
    </row>
    <row r="35" spans="1:8" x14ac:dyDescent="0.25">
      <c r="A35" t="s">
        <v>11</v>
      </c>
      <c r="B35" s="3">
        <v>5965191795</v>
      </c>
      <c r="C35" s="3">
        <v>6969222146</v>
      </c>
      <c r="D35" s="3">
        <v>8102274879</v>
      </c>
      <c r="E35" s="3">
        <v>11467868130</v>
      </c>
      <c r="F35" s="3">
        <v>12570107338</v>
      </c>
      <c r="G35" s="3">
        <v>15060503157</v>
      </c>
      <c r="H35" s="14">
        <v>14548159949</v>
      </c>
    </row>
    <row r="36" spans="1:8" x14ac:dyDescent="0.25">
      <c r="A36" t="s">
        <v>12</v>
      </c>
      <c r="B36" s="3">
        <v>0</v>
      </c>
      <c r="C36" s="3">
        <v>0</v>
      </c>
      <c r="D36" s="3"/>
      <c r="E36" s="3">
        <v>0</v>
      </c>
      <c r="F36" s="3">
        <v>0</v>
      </c>
      <c r="G36" s="3">
        <v>0</v>
      </c>
      <c r="H36" s="3">
        <v>0</v>
      </c>
    </row>
    <row r="37" spans="1:8" x14ac:dyDescent="0.25">
      <c r="A37" t="s">
        <v>13</v>
      </c>
      <c r="B37" s="3">
        <v>437858099</v>
      </c>
      <c r="C37" s="3">
        <v>420822565</v>
      </c>
      <c r="D37" s="3">
        <v>434377844</v>
      </c>
      <c r="E37" s="3">
        <v>463341535</v>
      </c>
      <c r="F37" s="3">
        <v>486073049</v>
      </c>
      <c r="G37" s="3">
        <v>549064789</v>
      </c>
      <c r="H37" s="14">
        <v>621371708</v>
      </c>
    </row>
    <row r="38" spans="1:8" s="1" customFormat="1" x14ac:dyDescent="0.25">
      <c r="B38" s="4">
        <f t="shared" ref="B38:E38" si="5">SUM(B35:B37)</f>
        <v>6403049894</v>
      </c>
      <c r="C38" s="4">
        <f>SUM(C35:C37)</f>
        <v>7390044711</v>
      </c>
      <c r="D38" s="4">
        <f t="shared" si="5"/>
        <v>8536652723</v>
      </c>
      <c r="E38" s="4">
        <f t="shared" si="5"/>
        <v>11931209665</v>
      </c>
      <c r="F38" s="4">
        <f>SUM(F35:F37)</f>
        <v>13056180387</v>
      </c>
      <c r="G38" s="4">
        <f>SUM(G35:G37)</f>
        <v>15609567946</v>
      </c>
      <c r="H38" s="4">
        <f>SUM(H35:H37)</f>
        <v>15169531657</v>
      </c>
    </row>
    <row r="39" spans="1:8" x14ac:dyDescent="0.25">
      <c r="A39" s="19" t="s">
        <v>97</v>
      </c>
      <c r="B39" s="3">
        <v>1926744636</v>
      </c>
      <c r="C39" s="3">
        <v>2105432283</v>
      </c>
      <c r="D39" s="3">
        <v>2318468269</v>
      </c>
      <c r="E39" s="3">
        <v>2557434734</v>
      </c>
      <c r="F39" s="3">
        <v>2468368623</v>
      </c>
      <c r="G39" s="3">
        <v>2838882029</v>
      </c>
      <c r="H39" s="14">
        <v>3153224219</v>
      </c>
    </row>
    <row r="40" spans="1:8" x14ac:dyDescent="0.25">
      <c r="A40" s="1"/>
      <c r="B40" s="4">
        <f t="shared" ref="B40:F40" si="6">B30+B38+B39</f>
        <v>9862216005</v>
      </c>
      <c r="C40" s="4">
        <f>C30+C38+C39</f>
        <v>11763645019</v>
      </c>
      <c r="D40" s="4">
        <f t="shared" si="6"/>
        <v>13421163549</v>
      </c>
      <c r="E40" s="4">
        <f t="shared" si="6"/>
        <v>16676368675</v>
      </c>
      <c r="F40" s="4">
        <f t="shared" si="6"/>
        <v>17740999665</v>
      </c>
      <c r="G40" s="4">
        <f>G30+G38+G39</f>
        <v>20923429092</v>
      </c>
      <c r="H40" s="4">
        <f>H30+H38+H39</f>
        <v>20953101907</v>
      </c>
    </row>
    <row r="41" spans="1:8" x14ac:dyDescent="0.25">
      <c r="B41" s="3"/>
      <c r="C41" s="3"/>
      <c r="D41" s="3"/>
      <c r="E41" s="3"/>
      <c r="F41" s="3"/>
      <c r="G41" s="3"/>
    </row>
    <row r="42" spans="1:8" x14ac:dyDescent="0.25">
      <c r="A42" s="19" t="s">
        <v>98</v>
      </c>
      <c r="B42" s="3"/>
      <c r="C42" s="3"/>
      <c r="D42" s="3"/>
      <c r="E42" s="3"/>
      <c r="F42" s="3"/>
      <c r="G42" s="3"/>
    </row>
    <row r="43" spans="1:8" x14ac:dyDescent="0.25">
      <c r="A43" t="s">
        <v>15</v>
      </c>
      <c r="B43" s="3">
        <v>1108800000</v>
      </c>
      <c r="C43" s="3">
        <v>1275120000</v>
      </c>
      <c r="D43" s="3">
        <v>1402632000</v>
      </c>
      <c r="E43" s="3">
        <v>1542895200</v>
      </c>
      <c r="F43" s="3">
        <v>1697184720</v>
      </c>
      <c r="G43" s="3">
        <v>1782043950</v>
      </c>
      <c r="H43" s="14">
        <v>1871146140</v>
      </c>
    </row>
    <row r="44" spans="1:8" x14ac:dyDescent="0.25">
      <c r="A44" t="s">
        <v>16</v>
      </c>
      <c r="B44" s="3">
        <v>472000000</v>
      </c>
      <c r="C44" s="3">
        <v>526000000</v>
      </c>
      <c r="D44" s="3">
        <v>591000000</v>
      </c>
      <c r="E44" s="3">
        <v>660000000</v>
      </c>
      <c r="F44" s="3">
        <v>722700000</v>
      </c>
      <c r="G44" s="3">
        <v>774000000</v>
      </c>
      <c r="H44" s="14">
        <v>829400000</v>
      </c>
    </row>
    <row r="45" spans="1:8" x14ac:dyDescent="0.25">
      <c r="A45" t="s">
        <v>17</v>
      </c>
      <c r="B45" s="3">
        <v>3750000</v>
      </c>
      <c r="C45" s="3">
        <v>3750000</v>
      </c>
      <c r="D45" s="3">
        <v>3750000</v>
      </c>
      <c r="E45" s="3">
        <v>3750000</v>
      </c>
      <c r="F45" s="3">
        <v>3750000</v>
      </c>
      <c r="G45" s="3">
        <v>3750000</v>
      </c>
      <c r="H45" s="14">
        <v>3750000</v>
      </c>
    </row>
    <row r="46" spans="1:8" x14ac:dyDescent="0.25">
      <c r="A46" t="s">
        <v>18</v>
      </c>
      <c r="B46" s="3">
        <v>145000000</v>
      </c>
      <c r="C46" s="3">
        <v>165000000</v>
      </c>
      <c r="D46" s="3">
        <v>215000000</v>
      </c>
      <c r="E46" s="3">
        <v>255000000</v>
      </c>
      <c r="F46" s="3">
        <v>255000000</v>
      </c>
      <c r="G46" s="3">
        <v>255000000</v>
      </c>
      <c r="H46" s="14">
        <v>225000000</v>
      </c>
    </row>
    <row r="47" spans="1:8" x14ac:dyDescent="0.25">
      <c r="A47" t="s">
        <v>19</v>
      </c>
      <c r="B47" s="3">
        <v>224847366</v>
      </c>
      <c r="C47" s="3">
        <v>195502772</v>
      </c>
      <c r="D47" s="3">
        <v>213022495</v>
      </c>
      <c r="E47" s="3">
        <v>236878800</v>
      </c>
      <c r="F47" s="3">
        <v>255784966</v>
      </c>
      <c r="G47" s="3">
        <v>206108343</v>
      </c>
      <c r="H47" s="14">
        <v>190169771</v>
      </c>
    </row>
    <row r="48" spans="1:8" x14ac:dyDescent="0.25">
      <c r="A48" s="1"/>
      <c r="B48" s="4">
        <f t="shared" ref="B48:H48" si="7">SUM(B43:B47)</f>
        <v>1954397366</v>
      </c>
      <c r="C48" s="4">
        <f>SUM(C43:C47)</f>
        <v>2165372772</v>
      </c>
      <c r="D48" s="4">
        <f t="shared" si="7"/>
        <v>2425404495</v>
      </c>
      <c r="E48" s="4">
        <f t="shared" si="7"/>
        <v>2698524000</v>
      </c>
      <c r="F48" s="4">
        <f t="shared" si="7"/>
        <v>2934419686</v>
      </c>
      <c r="G48" s="4">
        <f t="shared" si="7"/>
        <v>3020902293</v>
      </c>
      <c r="H48" s="4">
        <f t="shared" si="7"/>
        <v>3119465911</v>
      </c>
    </row>
    <row r="49" spans="1:8" x14ac:dyDescent="0.25">
      <c r="A49" s="1"/>
      <c r="B49" s="4">
        <f t="shared" ref="B49:H49" si="8">B40+B48</f>
        <v>11816613371</v>
      </c>
      <c r="C49" s="4">
        <f>C40+C48</f>
        <v>13929017791</v>
      </c>
      <c r="D49" s="4">
        <f t="shared" si="8"/>
        <v>15846568044</v>
      </c>
      <c r="E49" s="4">
        <f t="shared" si="8"/>
        <v>19374892675</v>
      </c>
      <c r="F49" s="4">
        <f t="shared" si="8"/>
        <v>20675419351</v>
      </c>
      <c r="G49" s="4">
        <f t="shared" si="8"/>
        <v>23944331385</v>
      </c>
      <c r="H49" s="4">
        <f t="shared" si="8"/>
        <v>24072567818</v>
      </c>
    </row>
    <row r="50" spans="1:8" x14ac:dyDescent="0.25">
      <c r="A50" s="1"/>
      <c r="B50" s="3"/>
      <c r="C50" s="3"/>
      <c r="D50" s="3"/>
      <c r="E50" s="3"/>
      <c r="F50" s="3"/>
      <c r="G50" s="4"/>
    </row>
    <row r="51" spans="1:8" x14ac:dyDescent="0.25">
      <c r="B51" s="3"/>
      <c r="C51" s="3"/>
      <c r="D51" s="3"/>
      <c r="E51" s="3"/>
      <c r="F51" s="3"/>
      <c r="G51" s="3"/>
    </row>
    <row r="52" spans="1:8" x14ac:dyDescent="0.25">
      <c r="A52" s="20" t="s">
        <v>99</v>
      </c>
      <c r="B52" s="9">
        <f t="shared" ref="B52:H52" si="9">B48/(B43/10)</f>
        <v>17.62623887085137</v>
      </c>
      <c r="C52" s="9">
        <f t="shared" si="9"/>
        <v>16.981717579521927</v>
      </c>
      <c r="D52" s="9">
        <f t="shared" si="9"/>
        <v>17.291809220094795</v>
      </c>
      <c r="E52" s="9">
        <f t="shared" si="9"/>
        <v>17.49000191328614</v>
      </c>
      <c r="F52" s="9">
        <f t="shared" si="9"/>
        <v>17.289925200363577</v>
      </c>
      <c r="G52" s="9">
        <f t="shared" si="9"/>
        <v>16.951895563518509</v>
      </c>
      <c r="H52" s="9">
        <f t="shared" si="9"/>
        <v>16.671417824157764</v>
      </c>
    </row>
    <row r="53" spans="1:8" x14ac:dyDescent="0.25">
      <c r="A53" s="20" t="s">
        <v>100</v>
      </c>
      <c r="B53" s="4">
        <f>B43/10</f>
        <v>110880000</v>
      </c>
      <c r="C53" s="4">
        <f t="shared" ref="C53:H53" si="10">C43/10</f>
        <v>127512000</v>
      </c>
      <c r="D53" s="4">
        <f t="shared" si="10"/>
        <v>140263200</v>
      </c>
      <c r="E53" s="4">
        <f t="shared" si="10"/>
        <v>154289520</v>
      </c>
      <c r="F53" s="4">
        <f t="shared" si="10"/>
        <v>169718472</v>
      </c>
      <c r="G53" s="4">
        <f t="shared" si="10"/>
        <v>178204395</v>
      </c>
      <c r="H53" s="4">
        <f t="shared" si="10"/>
        <v>187114614</v>
      </c>
    </row>
    <row r="54" spans="1:8" x14ac:dyDescent="0.25">
      <c r="B54" s="3"/>
      <c r="C54" s="3"/>
      <c r="D54" s="3"/>
      <c r="E54" s="3"/>
      <c r="F54" s="3"/>
      <c r="G54" s="3"/>
    </row>
    <row r="55" spans="1:8" x14ac:dyDescent="0.25">
      <c r="B55" s="3"/>
      <c r="C55" s="3"/>
      <c r="D55" s="3"/>
      <c r="E55" s="3"/>
      <c r="F55" s="3"/>
      <c r="G55" s="3"/>
    </row>
    <row r="56" spans="1:8" x14ac:dyDescent="0.25">
      <c r="A56" s="1"/>
      <c r="B56" s="4"/>
      <c r="C56" s="4"/>
      <c r="D56" s="4"/>
      <c r="E56" s="4"/>
      <c r="F56" s="4"/>
      <c r="G56" s="4"/>
    </row>
    <row r="57" spans="1:8" x14ac:dyDescent="0.25">
      <c r="A57" s="6"/>
      <c r="B57" s="3"/>
      <c r="C57" s="3"/>
      <c r="D57" s="3"/>
      <c r="E57" s="3"/>
      <c r="F57" s="3"/>
      <c r="G57" s="3"/>
    </row>
    <row r="58" spans="1:8" x14ac:dyDescent="0.25">
      <c r="B58" s="3"/>
      <c r="C58" s="3"/>
      <c r="D58" s="3"/>
      <c r="E58" s="3"/>
      <c r="F58" s="3"/>
      <c r="G58" s="3"/>
    </row>
    <row r="59" spans="1:8" x14ac:dyDescent="0.25">
      <c r="B59" s="3"/>
      <c r="C59" s="3"/>
      <c r="D59" s="3"/>
      <c r="E59" s="3"/>
      <c r="F59" s="3"/>
      <c r="G59" s="3"/>
    </row>
    <row r="60" spans="1:8" x14ac:dyDescent="0.25">
      <c r="A60" s="1"/>
      <c r="B60" s="4"/>
      <c r="C60" s="4"/>
      <c r="D60" s="4"/>
      <c r="E60" s="4"/>
      <c r="F60" s="4"/>
      <c r="G60" s="4"/>
    </row>
    <row r="61" spans="1:8" x14ac:dyDescent="0.25">
      <c r="A61" s="1"/>
      <c r="B61" s="3"/>
      <c r="C61" s="3"/>
      <c r="D61" s="3"/>
      <c r="E61" s="3"/>
      <c r="F61" s="3"/>
      <c r="G61" s="3"/>
    </row>
    <row r="62" spans="1:8" x14ac:dyDescent="0.25">
      <c r="B62" s="3"/>
      <c r="C62" s="3"/>
      <c r="D62" s="3"/>
      <c r="E62" s="3"/>
      <c r="F62" s="3"/>
      <c r="G62" s="3"/>
    </row>
    <row r="63" spans="1:8" x14ac:dyDescent="0.25">
      <c r="B63" s="3"/>
      <c r="C63" s="3"/>
      <c r="D63" s="3"/>
      <c r="E63" s="3"/>
      <c r="F63" s="3"/>
      <c r="G63" s="3"/>
    </row>
    <row r="64" spans="1:8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B70" s="3"/>
      <c r="C70" s="3"/>
      <c r="D70" s="3"/>
      <c r="E70" s="3"/>
      <c r="F70" s="3"/>
      <c r="G70" s="3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4"/>
      <c r="C74" s="4"/>
      <c r="D74" s="4"/>
      <c r="E74" s="4"/>
      <c r="F74" s="4"/>
      <c r="G74" s="4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B76" s="3"/>
      <c r="C76" s="3"/>
      <c r="D76" s="3"/>
      <c r="E76" s="3"/>
      <c r="F76" s="3"/>
      <c r="G76" s="3"/>
    </row>
    <row r="77" spans="1:7" x14ac:dyDescent="0.25">
      <c r="B77" s="3"/>
      <c r="C77" s="3"/>
      <c r="D77" s="3"/>
      <c r="E77" s="3"/>
      <c r="F77" s="3"/>
      <c r="G77" s="3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A79" s="1"/>
      <c r="B79" s="4"/>
      <c r="C79" s="4"/>
      <c r="D79" s="4"/>
      <c r="E79" s="4"/>
      <c r="F79" s="4"/>
      <c r="G79" s="4"/>
    </row>
    <row r="80" spans="1:7" x14ac:dyDescent="0.25">
      <c r="A80" s="1"/>
      <c r="B80" s="3"/>
      <c r="C80" s="3"/>
      <c r="D80" s="3"/>
      <c r="E80" s="3"/>
      <c r="F80" s="3"/>
      <c r="G80" s="3"/>
    </row>
    <row r="81" spans="1:7" x14ac:dyDescent="0.25">
      <c r="B81" s="3"/>
      <c r="C81" s="3"/>
      <c r="D81" s="3"/>
      <c r="E81" s="3"/>
      <c r="F81" s="3"/>
      <c r="G81" s="3"/>
    </row>
    <row r="82" spans="1:7" x14ac:dyDescent="0.25">
      <c r="B82" s="3"/>
      <c r="C82" s="3"/>
      <c r="D82" s="3"/>
      <c r="E82" s="3"/>
      <c r="F82" s="3"/>
      <c r="G82" s="3"/>
    </row>
    <row r="83" spans="1:7" x14ac:dyDescent="0.25">
      <c r="A83" s="1"/>
      <c r="B83" s="4"/>
      <c r="C83" s="4"/>
      <c r="D83" s="4"/>
      <c r="E83" s="4"/>
      <c r="F83" s="4"/>
      <c r="G83" s="4"/>
    </row>
    <row r="84" spans="1:7" x14ac:dyDescent="0.25">
      <c r="A84" s="1"/>
      <c r="B84" s="4"/>
      <c r="C84" s="4"/>
      <c r="D84" s="4"/>
      <c r="E84" s="4"/>
      <c r="F84" s="4"/>
      <c r="G84" s="4"/>
    </row>
    <row r="85" spans="1:7" x14ac:dyDescent="0.25">
      <c r="B85" s="8"/>
      <c r="C85" s="8"/>
      <c r="D85" s="8"/>
      <c r="E85" s="8"/>
      <c r="F85" s="8"/>
      <c r="G85" s="8"/>
    </row>
    <row r="86" spans="1:7" ht="15.75" x14ac:dyDescent="0.25">
      <c r="A86" s="5" t="s">
        <v>39</v>
      </c>
      <c r="B86" s="3"/>
      <c r="C86" s="3"/>
      <c r="D86" s="3"/>
      <c r="E86" s="3"/>
      <c r="F86" s="3"/>
      <c r="G86" s="3"/>
    </row>
    <row r="87" spans="1:7" x14ac:dyDescent="0.25">
      <c r="A87" t="s">
        <v>40</v>
      </c>
      <c r="B87" s="3"/>
      <c r="C87" s="3"/>
      <c r="D87" s="3"/>
      <c r="E87" s="3"/>
      <c r="F87" s="3"/>
      <c r="G87" s="3"/>
    </row>
    <row r="88" spans="1:7" x14ac:dyDescent="0.25">
      <c r="B88" s="3"/>
      <c r="C88" s="3"/>
      <c r="D88" s="3"/>
      <c r="E88" s="3"/>
      <c r="F88" s="3"/>
      <c r="G88" s="3"/>
    </row>
    <row r="89" spans="1:7" x14ac:dyDescent="0.25">
      <c r="A89" s="1" t="s">
        <v>41</v>
      </c>
      <c r="B89" s="3"/>
      <c r="C89" s="3"/>
      <c r="D89" s="3"/>
      <c r="E89" s="3"/>
      <c r="F89" s="3"/>
      <c r="G89" s="3"/>
    </row>
    <row r="90" spans="1:7" x14ac:dyDescent="0.25">
      <c r="A90" t="s">
        <v>42</v>
      </c>
      <c r="B90" s="3">
        <v>1432336490</v>
      </c>
      <c r="C90" s="3">
        <v>1759646395</v>
      </c>
      <c r="D90" s="3">
        <v>1858916469</v>
      </c>
      <c r="E90" s="3">
        <v>1866316727</v>
      </c>
      <c r="F90" s="3">
        <v>1940063672</v>
      </c>
      <c r="G90" s="3">
        <v>1927673418</v>
      </c>
    </row>
    <row r="91" spans="1:7" x14ac:dyDescent="0.25">
      <c r="A91" t="s">
        <v>43</v>
      </c>
      <c r="B91" s="3">
        <v>-737056351</v>
      </c>
      <c r="C91" s="3">
        <v>-948831195</v>
      </c>
      <c r="D91" s="3">
        <v>-1040983259</v>
      </c>
      <c r="E91" s="3">
        <v>-1009522806</v>
      </c>
      <c r="F91" s="3">
        <v>-1130132154</v>
      </c>
      <c r="G91" s="3">
        <v>-1073439750</v>
      </c>
    </row>
    <row r="92" spans="1:7" x14ac:dyDescent="0.25">
      <c r="A92" t="s">
        <v>44</v>
      </c>
      <c r="B92" s="3">
        <v>11144319</v>
      </c>
      <c r="C92" s="3">
        <v>8891790</v>
      </c>
      <c r="D92" s="3">
        <v>8429360</v>
      </c>
      <c r="E92" s="3">
        <v>17096427</v>
      </c>
      <c r="F92" s="3">
        <v>13561112</v>
      </c>
      <c r="G92" s="3">
        <v>35251276</v>
      </c>
    </row>
    <row r="93" spans="1:7" x14ac:dyDescent="0.25">
      <c r="A93" t="s">
        <v>45</v>
      </c>
      <c r="B93" s="3">
        <v>-154105934</v>
      </c>
      <c r="C93" s="3">
        <v>0</v>
      </c>
      <c r="D93" s="3">
        <v>7557978</v>
      </c>
      <c r="E93" s="3">
        <v>140000</v>
      </c>
      <c r="F93" s="3">
        <v>7769887</v>
      </c>
      <c r="G93" s="3">
        <v>14529836</v>
      </c>
    </row>
    <row r="94" spans="1:7" x14ac:dyDescent="0.25">
      <c r="A94" t="s">
        <v>46</v>
      </c>
      <c r="B94" s="3">
        <v>-22795220</v>
      </c>
      <c r="C94" s="3">
        <v>-174122537</v>
      </c>
      <c r="D94" s="3">
        <v>-207546880</v>
      </c>
      <c r="E94" s="3">
        <v>-250288130</v>
      </c>
      <c r="F94" s="3">
        <v>-298174490</v>
      </c>
      <c r="G94" s="3">
        <v>-331463804</v>
      </c>
    </row>
    <row r="95" spans="1:7" x14ac:dyDescent="0.25">
      <c r="A95" t="s">
        <v>47</v>
      </c>
      <c r="B95" s="3">
        <v>-169076017</v>
      </c>
      <c r="C95" s="3">
        <v>-32435533</v>
      </c>
      <c r="D95" s="3">
        <v>-72293249</v>
      </c>
      <c r="E95" s="3">
        <v>-55976683</v>
      </c>
      <c r="F95" s="3">
        <v>-48266075</v>
      </c>
      <c r="G95" s="3">
        <v>-261360376</v>
      </c>
    </row>
    <row r="96" spans="1:7" x14ac:dyDescent="0.25">
      <c r="A96" t="s">
        <v>48</v>
      </c>
      <c r="B96" s="3">
        <v>42875154</v>
      </c>
      <c r="C96" s="3">
        <v>-115897533</v>
      </c>
      <c r="D96" s="3">
        <v>-200570557</v>
      </c>
      <c r="E96" s="3">
        <v>-191446876</v>
      </c>
      <c r="F96" s="3">
        <v>-178025529</v>
      </c>
      <c r="G96" s="3">
        <v>-151703916</v>
      </c>
    </row>
    <row r="97" spans="1:7" x14ac:dyDescent="0.25">
      <c r="A97" t="s">
        <v>49</v>
      </c>
      <c r="B97" s="3">
        <v>-62617032</v>
      </c>
      <c r="C97" s="3">
        <v>76867395</v>
      </c>
      <c r="D97" s="3">
        <v>88716041</v>
      </c>
      <c r="E97" s="3">
        <v>96381464</v>
      </c>
      <c r="F97" s="3">
        <v>114016356</v>
      </c>
      <c r="G97" s="3">
        <v>117489049</v>
      </c>
    </row>
    <row r="98" spans="1:7" x14ac:dyDescent="0.25">
      <c r="A98" t="s">
        <v>50</v>
      </c>
      <c r="B98" s="3"/>
      <c r="C98" s="3">
        <v>-45822852</v>
      </c>
      <c r="D98" s="3">
        <v>-51892003</v>
      </c>
      <c r="E98" s="3">
        <v>-77202679</v>
      </c>
      <c r="F98" s="3">
        <v>-99212096</v>
      </c>
      <c r="G98" s="3">
        <v>-110308312</v>
      </c>
    </row>
    <row r="99" spans="1:7" ht="30" x14ac:dyDescent="0.25">
      <c r="A99" s="7" t="s">
        <v>51</v>
      </c>
      <c r="B99" s="4">
        <f t="shared" ref="B99:F99" si="11">SUM(B90:B98)</f>
        <v>340705409</v>
      </c>
      <c r="C99" s="4">
        <f t="shared" si="11"/>
        <v>528295930</v>
      </c>
      <c r="D99" s="4">
        <f t="shared" si="11"/>
        <v>390333900</v>
      </c>
      <c r="E99" s="4">
        <f t="shared" si="11"/>
        <v>395497444</v>
      </c>
      <c r="F99" s="4">
        <f t="shared" si="11"/>
        <v>321600683</v>
      </c>
      <c r="G99" s="4">
        <f>SUM(G90:G98)</f>
        <v>166667421</v>
      </c>
    </row>
    <row r="100" spans="1:7" x14ac:dyDescent="0.25">
      <c r="A100" s="1" t="s">
        <v>52</v>
      </c>
      <c r="B100" s="3"/>
      <c r="C100" s="3"/>
      <c r="D100" s="3"/>
      <c r="E100" s="3"/>
      <c r="F100" s="3"/>
      <c r="G100" s="3"/>
    </row>
    <row r="101" spans="1:7" x14ac:dyDescent="0.25">
      <c r="A101" t="s">
        <v>53</v>
      </c>
      <c r="B101" s="3">
        <v>-1119197419</v>
      </c>
      <c r="C101" s="3">
        <v>-814500910</v>
      </c>
      <c r="D101" s="3">
        <v>-873437099</v>
      </c>
      <c r="E101" s="3">
        <v>-1219729615</v>
      </c>
      <c r="F101" s="3">
        <v>-1846277907</v>
      </c>
      <c r="G101" s="3">
        <v>-3073420012</v>
      </c>
    </row>
    <row r="102" spans="1:7" x14ac:dyDescent="0.25">
      <c r="A102" t="s">
        <v>54</v>
      </c>
      <c r="B102" s="3">
        <v>4912161</v>
      </c>
      <c r="C102" s="3">
        <v>-34097737</v>
      </c>
      <c r="D102" s="3">
        <v>-56198820</v>
      </c>
      <c r="E102" s="3">
        <v>-28161328</v>
      </c>
      <c r="F102" s="3">
        <v>-39318703</v>
      </c>
      <c r="G102" s="3">
        <v>161220898</v>
      </c>
    </row>
    <row r="103" spans="1:7" x14ac:dyDescent="0.25">
      <c r="A103" t="s">
        <v>55</v>
      </c>
      <c r="B103" s="3">
        <v>1304741365</v>
      </c>
      <c r="C103" s="3">
        <v>986994817</v>
      </c>
      <c r="D103" s="3">
        <v>1146608012</v>
      </c>
      <c r="E103" s="3">
        <v>3390735844</v>
      </c>
      <c r="F103" s="3">
        <v>1124970722</v>
      </c>
      <c r="G103" s="3">
        <v>2553387559</v>
      </c>
    </row>
    <row r="104" spans="1:7" x14ac:dyDescent="0.25">
      <c r="A104" t="s">
        <v>56</v>
      </c>
      <c r="B104" s="3">
        <v>-120562594</v>
      </c>
      <c r="C104" s="3">
        <v>7595227</v>
      </c>
      <c r="D104" s="3">
        <v>-46500111</v>
      </c>
      <c r="E104" s="3">
        <v>79055501</v>
      </c>
      <c r="F104" s="3">
        <v>-155036693</v>
      </c>
      <c r="G104" s="3">
        <v>61824209</v>
      </c>
    </row>
    <row r="105" spans="1:7" x14ac:dyDescent="0.25">
      <c r="A105" t="s">
        <v>77</v>
      </c>
      <c r="B105" s="3">
        <v>8153791</v>
      </c>
      <c r="C105" s="3">
        <v>1108089</v>
      </c>
      <c r="D105" s="3"/>
      <c r="E105" s="3">
        <v>-3103090</v>
      </c>
      <c r="F105" s="3">
        <v>0</v>
      </c>
      <c r="G105" s="3">
        <v>8961478</v>
      </c>
    </row>
    <row r="106" spans="1:7" x14ac:dyDescent="0.25">
      <c r="A106" t="s">
        <v>57</v>
      </c>
      <c r="B106" s="3">
        <v>2409262</v>
      </c>
      <c r="C106" s="3">
        <v>2529650</v>
      </c>
      <c r="D106" s="3">
        <v>9697568</v>
      </c>
      <c r="E106" s="3">
        <v>1194559</v>
      </c>
      <c r="F106" s="3">
        <v>13953405</v>
      </c>
      <c r="G106" s="3">
        <v>57280699</v>
      </c>
    </row>
    <row r="107" spans="1:7" x14ac:dyDescent="0.25">
      <c r="A107" t="s">
        <v>58</v>
      </c>
      <c r="B107" s="3">
        <v>29177522</v>
      </c>
      <c r="C107" s="3">
        <v>98672819</v>
      </c>
      <c r="D107" s="3">
        <v>3346994</v>
      </c>
      <c r="E107" s="3">
        <v>203830486</v>
      </c>
      <c r="F107" s="3">
        <v>-1959985</v>
      </c>
      <c r="G107" s="3">
        <v>-3034486</v>
      </c>
    </row>
    <row r="108" spans="1:7" x14ac:dyDescent="0.25">
      <c r="A108" t="s">
        <v>14</v>
      </c>
      <c r="B108" s="3"/>
      <c r="C108" s="3"/>
      <c r="D108" s="3">
        <v>289073334</v>
      </c>
      <c r="E108" s="3"/>
      <c r="F108" s="3">
        <v>96781864</v>
      </c>
      <c r="G108" s="3">
        <v>147732303</v>
      </c>
    </row>
    <row r="109" spans="1:7" x14ac:dyDescent="0.25">
      <c r="B109" s="4">
        <f t="shared" ref="B109:F109" si="12">SUM(B101:B108)</f>
        <v>109634088</v>
      </c>
      <c r="C109" s="4">
        <f t="shared" si="12"/>
        <v>248301955</v>
      </c>
      <c r="D109" s="4">
        <f t="shared" si="12"/>
        <v>472589878</v>
      </c>
      <c r="E109" s="4">
        <f t="shared" si="12"/>
        <v>2423822357</v>
      </c>
      <c r="F109" s="4">
        <f t="shared" si="12"/>
        <v>-806887297</v>
      </c>
      <c r="G109" s="4">
        <f>SUM(G101:G108)</f>
        <v>-86047352</v>
      </c>
    </row>
    <row r="110" spans="1:7" x14ac:dyDescent="0.25">
      <c r="A110" s="1" t="s">
        <v>59</v>
      </c>
      <c r="B110" s="4">
        <f t="shared" ref="B110:F110" si="13">B99+B109</f>
        <v>450339497</v>
      </c>
      <c r="C110" s="4">
        <f t="shared" si="13"/>
        <v>776597885</v>
      </c>
      <c r="D110" s="4">
        <f t="shared" si="13"/>
        <v>862923778</v>
      </c>
      <c r="E110" s="4">
        <f t="shared" si="13"/>
        <v>2819319801</v>
      </c>
      <c r="F110" s="4">
        <f t="shared" si="13"/>
        <v>-485286614</v>
      </c>
      <c r="G110" s="4">
        <f>G99+G109</f>
        <v>80620069</v>
      </c>
    </row>
    <row r="111" spans="1:7" x14ac:dyDescent="0.25">
      <c r="A111" s="1" t="s">
        <v>60</v>
      </c>
      <c r="B111" s="3"/>
      <c r="C111" s="3"/>
      <c r="D111" s="3"/>
      <c r="E111" s="3"/>
      <c r="F111" s="3"/>
      <c r="G111" s="3"/>
    </row>
    <row r="112" spans="1:7" x14ac:dyDescent="0.25">
      <c r="A112" t="s">
        <v>61</v>
      </c>
      <c r="B112" s="3">
        <v>16690984</v>
      </c>
      <c r="C112" s="3">
        <v>16690984</v>
      </c>
      <c r="D112" s="3">
        <v>-63309016</v>
      </c>
      <c r="E112" s="3">
        <v>16690980</v>
      </c>
      <c r="F112" s="3">
        <v>-124000000</v>
      </c>
      <c r="G112" s="3">
        <v>-158572451</v>
      </c>
    </row>
    <row r="113" spans="1:7" x14ac:dyDescent="0.25">
      <c r="A113" t="s">
        <v>62</v>
      </c>
      <c r="B113" s="3">
        <v>-20791348</v>
      </c>
      <c r="C113" s="3">
        <v>-15071637</v>
      </c>
      <c r="D113" s="3">
        <v>-179000000</v>
      </c>
      <c r="E113" s="3">
        <v>-530000000</v>
      </c>
      <c r="F113" s="3">
        <v>0</v>
      </c>
      <c r="G113" s="3">
        <v>-84250000</v>
      </c>
    </row>
    <row r="114" spans="1:7" x14ac:dyDescent="0.25">
      <c r="A114" t="s">
        <v>63</v>
      </c>
      <c r="B114" s="3">
        <v>154000</v>
      </c>
      <c r="C114" s="3">
        <v>251250</v>
      </c>
      <c r="D114" s="3">
        <v>-24008983</v>
      </c>
      <c r="E114" s="3">
        <v>-19821148</v>
      </c>
      <c r="F114" s="3">
        <v>-15697261</v>
      </c>
      <c r="G114" s="3">
        <v>-234461774</v>
      </c>
    </row>
    <row r="115" spans="1:7" x14ac:dyDescent="0.25">
      <c r="A115" t="s">
        <v>64</v>
      </c>
      <c r="B115" s="3"/>
      <c r="C115" s="3"/>
      <c r="D115" s="3">
        <v>1018417</v>
      </c>
      <c r="E115" s="3">
        <v>2038671</v>
      </c>
      <c r="F115" s="3">
        <v>1612331</v>
      </c>
      <c r="G115" s="3">
        <v>4976954</v>
      </c>
    </row>
    <row r="116" spans="1:7" x14ac:dyDescent="0.25">
      <c r="A116" s="1" t="s">
        <v>65</v>
      </c>
      <c r="B116" s="4">
        <f t="shared" ref="B116:F116" si="14">SUM(B112:B115)</f>
        <v>-3946364</v>
      </c>
      <c r="C116" s="4">
        <f t="shared" si="14"/>
        <v>1870597</v>
      </c>
      <c r="D116" s="4">
        <f t="shared" si="14"/>
        <v>-265299582</v>
      </c>
      <c r="E116" s="4">
        <f t="shared" si="14"/>
        <v>-531091497</v>
      </c>
      <c r="F116" s="4">
        <f t="shared" si="14"/>
        <v>-138084930</v>
      </c>
      <c r="G116" s="4">
        <f>SUM(G112:G115)</f>
        <v>-472307271</v>
      </c>
    </row>
    <row r="117" spans="1:7" x14ac:dyDescent="0.25">
      <c r="A117" s="1" t="s">
        <v>66</v>
      </c>
      <c r="B117" s="3"/>
      <c r="C117" s="3"/>
      <c r="D117" s="3"/>
      <c r="E117" s="3"/>
      <c r="F117" s="3"/>
      <c r="G117" s="3"/>
    </row>
    <row r="118" spans="1:7" x14ac:dyDescent="0.25">
      <c r="A118" t="s">
        <v>67</v>
      </c>
      <c r="B118" s="3">
        <v>450446887</v>
      </c>
      <c r="C118" s="3">
        <v>475648339</v>
      </c>
      <c r="D118" s="3">
        <v>235976000</v>
      </c>
      <c r="E118" s="3">
        <v>137074807</v>
      </c>
      <c r="F118" s="3">
        <v>271792651</v>
      </c>
      <c r="G118" s="3">
        <v>608825950</v>
      </c>
    </row>
    <row r="119" spans="1:7" x14ac:dyDescent="0.25">
      <c r="A119" t="s">
        <v>68</v>
      </c>
      <c r="B119" s="3">
        <v>-207599045</v>
      </c>
      <c r="C119" s="3">
        <v>-254154083</v>
      </c>
      <c r="D119" s="3">
        <v>-397643534</v>
      </c>
      <c r="E119" s="3">
        <v>-308332198</v>
      </c>
      <c r="F119" s="3">
        <v>-270990122</v>
      </c>
      <c r="G119" s="3">
        <v>-359258966</v>
      </c>
    </row>
    <row r="120" spans="1:7" x14ac:dyDescent="0.25">
      <c r="A120" t="s">
        <v>80</v>
      </c>
      <c r="B120" s="3">
        <v>-286509625</v>
      </c>
      <c r="C120" s="3">
        <v>283096513</v>
      </c>
      <c r="D120" s="3">
        <v>159479780</v>
      </c>
      <c r="E120" s="3">
        <v>-485826640</v>
      </c>
      <c r="F120" s="3">
        <v>-176944707</v>
      </c>
      <c r="G120" s="3"/>
    </row>
    <row r="121" spans="1:7" x14ac:dyDescent="0.25">
      <c r="A121" t="s">
        <v>69</v>
      </c>
      <c r="B121" s="3">
        <v>-68968082</v>
      </c>
      <c r="C121" s="3">
        <v>-55133261</v>
      </c>
      <c r="D121" s="3">
        <v>-62585074</v>
      </c>
      <c r="E121" s="3">
        <v>-69190832</v>
      </c>
      <c r="F121" s="3">
        <v>-76347026</v>
      </c>
      <c r="G121" s="3">
        <v>-168315614</v>
      </c>
    </row>
    <row r="122" spans="1:7" x14ac:dyDescent="0.25">
      <c r="A122" s="1" t="s">
        <v>70</v>
      </c>
      <c r="B122" s="4">
        <f t="shared" ref="B122:F122" si="15">SUM(B118:B121)</f>
        <v>-112629865</v>
      </c>
      <c r="C122" s="4">
        <f t="shared" si="15"/>
        <v>449457508</v>
      </c>
      <c r="D122" s="4">
        <f t="shared" si="15"/>
        <v>-64772828</v>
      </c>
      <c r="E122" s="4">
        <f t="shared" si="15"/>
        <v>-726274863</v>
      </c>
      <c r="F122" s="4">
        <f t="shared" si="15"/>
        <v>-252489204</v>
      </c>
      <c r="G122" s="4">
        <f>SUM(G118:G121)</f>
        <v>81251370</v>
      </c>
    </row>
    <row r="123" spans="1:7" x14ac:dyDescent="0.25">
      <c r="A123" t="s">
        <v>71</v>
      </c>
      <c r="B123" s="4">
        <f t="shared" ref="B123:F123" si="16">B110+B116+B122</f>
        <v>333763268</v>
      </c>
      <c r="C123" s="4">
        <f t="shared" si="16"/>
        <v>1227925990</v>
      </c>
      <c r="D123" s="4">
        <f t="shared" si="16"/>
        <v>532851368</v>
      </c>
      <c r="E123" s="4">
        <f t="shared" si="16"/>
        <v>1561953441</v>
      </c>
      <c r="F123" s="4">
        <f t="shared" si="16"/>
        <v>-875860748</v>
      </c>
      <c r="G123" s="4">
        <f>G110+G116+G122</f>
        <v>-310435832</v>
      </c>
    </row>
    <row r="124" spans="1:7" ht="30" x14ac:dyDescent="0.25">
      <c r="A124" s="2" t="s">
        <v>78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25">
      <c r="A125" t="s">
        <v>72</v>
      </c>
      <c r="B125" s="3">
        <v>1704937052</v>
      </c>
      <c r="C125" s="3">
        <v>2038700320</v>
      </c>
      <c r="D125" s="3">
        <v>3180565918</v>
      </c>
      <c r="E125" s="3">
        <v>3713417286</v>
      </c>
      <c r="F125" s="3">
        <v>5275370728</v>
      </c>
      <c r="G125" s="3">
        <v>4399509980</v>
      </c>
    </row>
    <row r="126" spans="1:7" x14ac:dyDescent="0.25">
      <c r="A126" s="1" t="s">
        <v>73</v>
      </c>
      <c r="B126" s="4">
        <f t="shared" ref="B126:F126" si="17">SUM(B123:B125)</f>
        <v>2038700320</v>
      </c>
      <c r="C126" s="4">
        <f>SUM(C123:C125)+1</f>
        <v>3266626311</v>
      </c>
      <c r="D126" s="4">
        <f t="shared" si="17"/>
        <v>3713417286</v>
      </c>
      <c r="E126" s="4">
        <f>SUM(E123:E125)+1</f>
        <v>5275370728</v>
      </c>
      <c r="F126" s="4">
        <f t="shared" si="17"/>
        <v>4399509980</v>
      </c>
      <c r="G126" s="4">
        <f>SUM(G123:G125)+1</f>
        <v>4089074149</v>
      </c>
    </row>
    <row r="127" spans="1:7" x14ac:dyDescent="0.25">
      <c r="B127" s="3"/>
      <c r="C127" s="3"/>
      <c r="D127" s="3"/>
      <c r="E127" s="3"/>
      <c r="F127" s="3"/>
      <c r="G127" s="3"/>
    </row>
    <row r="128" spans="1:7" x14ac:dyDescent="0.25">
      <c r="A128" s="1" t="s">
        <v>79</v>
      </c>
      <c r="B128" s="4">
        <v>22901068</v>
      </c>
      <c r="C128" s="4">
        <v>23285029</v>
      </c>
      <c r="D128" s="3"/>
      <c r="E128" s="4">
        <v>24064073</v>
      </c>
      <c r="F128" s="4">
        <v>20053588</v>
      </c>
      <c r="G128" s="4">
        <v>23547095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1" ySplit="4" topLeftCell="B35" activePane="bottomRight" state="frozen"/>
      <selection pane="topRight" activeCell="B1" sqref="B1"/>
      <selection pane="bottomLeft" activeCell="A4" sqref="A4"/>
      <selection pane="bottomRight" activeCell="B33" sqref="B33"/>
    </sheetView>
  </sheetViews>
  <sheetFormatPr defaultRowHeight="15" x14ac:dyDescent="0.25"/>
  <cols>
    <col min="1" max="1" width="45.140625" bestFit="1" customWidth="1"/>
    <col min="2" max="2" width="14.28515625" bestFit="1" customWidth="1"/>
    <col min="3" max="7" width="15" bestFit="1" customWidth="1"/>
    <col min="8" max="8" width="16.85546875" bestFit="1" customWidth="1"/>
  </cols>
  <sheetData>
    <row r="1" spans="1:8" x14ac:dyDescent="0.25">
      <c r="A1" s="1" t="s">
        <v>124</v>
      </c>
    </row>
    <row r="2" spans="1:8" x14ac:dyDescent="0.25">
      <c r="A2" s="1" t="s">
        <v>130</v>
      </c>
    </row>
    <row r="3" spans="1:8" x14ac:dyDescent="0.25">
      <c r="A3" t="s">
        <v>123</v>
      </c>
    </row>
    <row r="4" spans="1:8" x14ac:dyDescent="0.25">
      <c r="A4" s="22"/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s="20" t="s">
        <v>101</v>
      </c>
      <c r="B5" s="3"/>
      <c r="C5" s="3"/>
      <c r="D5" s="3"/>
      <c r="E5" s="3"/>
      <c r="F5" s="3"/>
      <c r="G5" s="3"/>
    </row>
    <row r="6" spans="1:8" x14ac:dyDescent="0.25">
      <c r="A6" s="19" t="s">
        <v>102</v>
      </c>
      <c r="B6" s="4">
        <f t="shared" ref="B6:H6" si="0">B7-B8</f>
        <v>592415023</v>
      </c>
      <c r="C6" s="4">
        <f t="shared" si="0"/>
        <v>750645548</v>
      </c>
      <c r="D6" s="4">
        <f t="shared" si="0"/>
        <v>832259286</v>
      </c>
      <c r="E6" s="4">
        <f t="shared" si="0"/>
        <v>774527504</v>
      </c>
      <c r="F6" s="4">
        <f t="shared" si="0"/>
        <v>771361243</v>
      </c>
      <c r="G6" s="4">
        <f t="shared" si="0"/>
        <v>733729840</v>
      </c>
      <c r="H6" s="4">
        <f t="shared" si="0"/>
        <v>911485068</v>
      </c>
    </row>
    <row r="7" spans="1:8" x14ac:dyDescent="0.25">
      <c r="A7" t="s">
        <v>20</v>
      </c>
      <c r="B7" s="3">
        <v>1439757246</v>
      </c>
      <c r="C7" s="3">
        <v>1776485792</v>
      </c>
      <c r="D7" s="3">
        <v>1856154710</v>
      </c>
      <c r="E7" s="3">
        <v>1821707023</v>
      </c>
      <c r="F7" s="3">
        <v>1858803438</v>
      </c>
      <c r="G7" s="3">
        <v>1911763675</v>
      </c>
      <c r="H7" s="14">
        <v>2468827202</v>
      </c>
    </row>
    <row r="8" spans="1:8" x14ac:dyDescent="0.25">
      <c r="A8" t="s">
        <v>21</v>
      </c>
      <c r="B8" s="3">
        <v>847342223</v>
      </c>
      <c r="C8" s="3">
        <v>1025840244</v>
      </c>
      <c r="D8" s="3">
        <v>1023895424</v>
      </c>
      <c r="E8" s="3">
        <v>1047179519</v>
      </c>
      <c r="F8" s="3">
        <v>1087442195</v>
      </c>
      <c r="G8" s="3">
        <v>1178033835</v>
      </c>
      <c r="H8" s="3">
        <v>1557342134</v>
      </c>
    </row>
    <row r="9" spans="1:8" x14ac:dyDescent="0.25">
      <c r="B9" s="3"/>
      <c r="C9" s="3"/>
      <c r="D9" s="3"/>
      <c r="E9" s="3"/>
      <c r="F9" s="3"/>
      <c r="G9" s="3"/>
      <c r="H9" s="3"/>
    </row>
    <row r="10" spans="1:8" x14ac:dyDescent="0.25">
      <c r="A10" s="6" t="s">
        <v>75</v>
      </c>
      <c r="B10" s="3">
        <v>11144319</v>
      </c>
      <c r="C10" s="3">
        <v>8837890</v>
      </c>
      <c r="D10" s="3"/>
      <c r="E10" s="3">
        <v>81090810</v>
      </c>
      <c r="F10" s="3">
        <v>88832233</v>
      </c>
      <c r="G10" s="3">
        <v>116891833</v>
      </c>
      <c r="H10" s="14">
        <v>111367176</v>
      </c>
    </row>
    <row r="11" spans="1:8" x14ac:dyDescent="0.25">
      <c r="A11" t="s">
        <v>22</v>
      </c>
      <c r="B11" s="3">
        <v>0</v>
      </c>
      <c r="C11" s="3">
        <v>0</v>
      </c>
      <c r="D11" s="3">
        <v>22893190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5">
      <c r="A12" t="s">
        <v>23</v>
      </c>
      <c r="B12" s="3">
        <v>42875154</v>
      </c>
      <c r="C12" s="3">
        <v>76867395</v>
      </c>
      <c r="D12" s="3">
        <v>88716041</v>
      </c>
      <c r="E12" s="3">
        <v>97002733</v>
      </c>
      <c r="F12" s="3">
        <v>114704152</v>
      </c>
      <c r="G12" s="3">
        <v>118442895</v>
      </c>
      <c r="H12" s="14">
        <v>107746699</v>
      </c>
    </row>
    <row r="13" spans="1:8" x14ac:dyDescent="0.25">
      <c r="A13" s="1"/>
      <c r="B13" s="4">
        <f t="shared" ref="B13:H13" si="1">SUM(B6,B10:B12)</f>
        <v>646434496</v>
      </c>
      <c r="C13" s="4">
        <f t="shared" si="1"/>
        <v>836350833</v>
      </c>
      <c r="D13" s="4">
        <f t="shared" si="1"/>
        <v>943868517</v>
      </c>
      <c r="E13" s="4">
        <f t="shared" si="1"/>
        <v>952621047</v>
      </c>
      <c r="F13" s="4">
        <f t="shared" si="1"/>
        <v>974897628</v>
      </c>
      <c r="G13" s="4">
        <f t="shared" si="1"/>
        <v>969064568</v>
      </c>
      <c r="H13" s="4">
        <f t="shared" si="1"/>
        <v>1130598943</v>
      </c>
    </row>
    <row r="14" spans="1:8" x14ac:dyDescent="0.25">
      <c r="A14" s="20" t="s">
        <v>103</v>
      </c>
      <c r="B14" s="3"/>
      <c r="C14" s="3"/>
      <c r="D14" s="3"/>
      <c r="E14" s="3"/>
      <c r="F14" s="3"/>
      <c r="G14" s="3"/>
    </row>
    <row r="15" spans="1:8" x14ac:dyDescent="0.25">
      <c r="A15" t="s">
        <v>24</v>
      </c>
      <c r="B15" s="3">
        <v>146934455</v>
      </c>
      <c r="C15" s="3">
        <v>166705464</v>
      </c>
      <c r="D15" s="3">
        <v>201436694</v>
      </c>
      <c r="E15" s="3">
        <v>239765283</v>
      </c>
      <c r="F15" s="3">
        <v>289137260</v>
      </c>
      <c r="G15" s="3">
        <v>322142632</v>
      </c>
      <c r="H15" s="14">
        <v>350535427</v>
      </c>
    </row>
    <row r="16" spans="1:8" x14ac:dyDescent="0.25">
      <c r="A16" t="s">
        <v>25</v>
      </c>
      <c r="B16" s="3">
        <v>29018861</v>
      </c>
      <c r="C16" s="3">
        <v>34722772</v>
      </c>
      <c r="D16" s="3">
        <v>41211884</v>
      </c>
      <c r="E16" s="3">
        <v>47834109</v>
      </c>
      <c r="F16" s="3">
        <v>53547999</v>
      </c>
      <c r="G16" s="3">
        <v>56634804</v>
      </c>
      <c r="H16" s="14">
        <v>54115542</v>
      </c>
    </row>
    <row r="17" spans="1:8" x14ac:dyDescent="0.25">
      <c r="A17" t="s">
        <v>26</v>
      </c>
      <c r="B17" s="3">
        <v>6668510</v>
      </c>
      <c r="C17" s="3">
        <v>9848279</v>
      </c>
      <c r="D17" s="3">
        <v>11749425</v>
      </c>
      <c r="E17" s="3">
        <v>11085154</v>
      </c>
      <c r="F17" s="3">
        <v>11386247</v>
      </c>
      <c r="G17" s="3">
        <v>14452152</v>
      </c>
      <c r="H17" s="14">
        <v>9078444</v>
      </c>
    </row>
    <row r="18" spans="1:8" x14ac:dyDescent="0.25">
      <c r="A18" t="s">
        <v>27</v>
      </c>
      <c r="B18" s="3">
        <v>5765193</v>
      </c>
      <c r="C18" s="3">
        <v>8740613</v>
      </c>
      <c r="D18" s="3">
        <v>10792423</v>
      </c>
      <c r="E18" s="3">
        <v>9578924</v>
      </c>
      <c r="F18" s="3">
        <v>8746745</v>
      </c>
      <c r="G18" s="3">
        <v>8624481</v>
      </c>
      <c r="H18" s="14">
        <v>13988271</v>
      </c>
    </row>
    <row r="19" spans="1:8" x14ac:dyDescent="0.25">
      <c r="A19" t="s">
        <v>28</v>
      </c>
      <c r="B19" s="3">
        <v>4797115</v>
      </c>
      <c r="C19" s="3">
        <v>6874586</v>
      </c>
      <c r="D19" s="3">
        <v>7426221</v>
      </c>
      <c r="E19" s="3">
        <v>4984512</v>
      </c>
      <c r="F19" s="3">
        <v>4888644</v>
      </c>
      <c r="G19" s="3">
        <v>3339330</v>
      </c>
      <c r="H19" s="14">
        <v>4738173</v>
      </c>
    </row>
    <row r="20" spans="1:8" x14ac:dyDescent="0.25">
      <c r="A20" t="s">
        <v>29</v>
      </c>
      <c r="B20" s="3">
        <v>7171479</v>
      </c>
      <c r="C20" s="3">
        <v>7417073</v>
      </c>
      <c r="D20" s="3">
        <v>7764800</v>
      </c>
      <c r="E20" s="3">
        <v>8256570</v>
      </c>
      <c r="F20" s="3">
        <v>8668116</v>
      </c>
      <c r="G20" s="3">
        <v>9321172</v>
      </c>
      <c r="H20" s="14">
        <v>9681567</v>
      </c>
    </row>
    <row r="21" spans="1:8" x14ac:dyDescent="0.25">
      <c r="A21" t="s">
        <v>30</v>
      </c>
      <c r="B21" s="3">
        <v>263250</v>
      </c>
      <c r="C21" s="3">
        <v>258750</v>
      </c>
      <c r="D21" s="3">
        <v>264500</v>
      </c>
      <c r="E21" s="3">
        <v>338500</v>
      </c>
      <c r="F21" s="3">
        <v>319444</v>
      </c>
      <c r="G21" s="3">
        <v>325837</v>
      </c>
      <c r="H21" s="14">
        <v>396111</v>
      </c>
    </row>
    <row r="22" spans="1:8" x14ac:dyDescent="0.25">
      <c r="A22" t="s">
        <v>31</v>
      </c>
      <c r="B22" s="3">
        <v>138000</v>
      </c>
      <c r="C22" s="3">
        <v>138000</v>
      </c>
      <c r="D22" s="3">
        <v>143750</v>
      </c>
      <c r="E22" s="3">
        <v>143750</v>
      </c>
      <c r="F22" s="3">
        <v>345000</v>
      </c>
      <c r="G22" s="3">
        <v>345000</v>
      </c>
      <c r="H22" s="14">
        <v>345000</v>
      </c>
    </row>
    <row r="23" spans="1:8" x14ac:dyDescent="0.25">
      <c r="A23" t="s">
        <v>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A24" t="s">
        <v>33</v>
      </c>
      <c r="B24" s="3">
        <v>33363428</v>
      </c>
      <c r="C24" s="3">
        <v>33134625</v>
      </c>
      <c r="D24" s="3">
        <v>31890201</v>
      </c>
      <c r="E24" s="3">
        <v>36174680</v>
      </c>
      <c r="F24" s="3">
        <v>40449939</v>
      </c>
      <c r="G24" s="3">
        <v>44769670</v>
      </c>
      <c r="H24" s="14">
        <v>60568508</v>
      </c>
    </row>
    <row r="25" spans="1:8" x14ac:dyDescent="0.25">
      <c r="A25" t="s">
        <v>104</v>
      </c>
      <c r="B25" s="3">
        <v>28298962</v>
      </c>
      <c r="C25" s="3">
        <v>30012720</v>
      </c>
      <c r="D25" s="3">
        <v>46199777</v>
      </c>
      <c r="E25" s="3">
        <v>41423388</v>
      </c>
      <c r="F25" s="3">
        <v>47304378</v>
      </c>
      <c r="G25" s="3">
        <v>48592073</v>
      </c>
      <c r="H25" s="14">
        <v>52795421</v>
      </c>
    </row>
    <row r="26" spans="1:8" x14ac:dyDescent="0.25">
      <c r="A26" s="1"/>
      <c r="B26" s="4">
        <f t="shared" ref="B26:F26" si="2">SUM(B15:B25)</f>
        <v>262419253</v>
      </c>
      <c r="C26" s="4">
        <f t="shared" si="2"/>
        <v>297852882</v>
      </c>
      <c r="D26" s="4">
        <f t="shared" si="2"/>
        <v>358879675</v>
      </c>
      <c r="E26" s="4">
        <f t="shared" si="2"/>
        <v>399584870</v>
      </c>
      <c r="F26" s="4">
        <f t="shared" si="2"/>
        <v>464793772</v>
      </c>
      <c r="G26" s="4">
        <f>SUM(G15:G25)</f>
        <v>508547151</v>
      </c>
      <c r="H26" s="4">
        <f>SUM(H15:H25)</f>
        <v>556242464</v>
      </c>
    </row>
    <row r="27" spans="1:8" x14ac:dyDescent="0.25">
      <c r="A27" s="20" t="s">
        <v>105</v>
      </c>
      <c r="B27" s="4">
        <f t="shared" ref="B27:F27" si="3">B13-B26</f>
        <v>384015243</v>
      </c>
      <c r="C27" s="4">
        <f t="shared" si="3"/>
        <v>538497951</v>
      </c>
      <c r="D27" s="4">
        <f t="shared" si="3"/>
        <v>584988842</v>
      </c>
      <c r="E27" s="4">
        <f t="shared" si="3"/>
        <v>553036177</v>
      </c>
      <c r="F27" s="4">
        <f t="shared" si="3"/>
        <v>510103856</v>
      </c>
      <c r="G27" s="4">
        <f>G13-G26</f>
        <v>460517417</v>
      </c>
      <c r="H27" s="4">
        <f>H13-H26</f>
        <v>574356479</v>
      </c>
    </row>
    <row r="28" spans="1:8" x14ac:dyDescent="0.25">
      <c r="A28" s="17" t="s">
        <v>106</v>
      </c>
      <c r="B28" s="4"/>
      <c r="C28" s="4"/>
      <c r="D28" s="4"/>
      <c r="E28" s="4"/>
      <c r="F28" s="4"/>
      <c r="G28" s="4"/>
      <c r="H28" s="4"/>
    </row>
    <row r="29" spans="1:8" x14ac:dyDescent="0.25">
      <c r="A29" t="s">
        <v>34</v>
      </c>
      <c r="B29" s="3">
        <v>35000000</v>
      </c>
      <c r="C29" s="3">
        <v>89082545</v>
      </c>
      <c r="D29" s="3">
        <v>47201118</v>
      </c>
      <c r="E29" s="3">
        <v>29860000</v>
      </c>
      <c r="F29" s="3">
        <v>42230113</v>
      </c>
      <c r="G29" s="3">
        <v>52140693</v>
      </c>
      <c r="H29" s="3">
        <v>101058437</v>
      </c>
    </row>
    <row r="30" spans="1:8" x14ac:dyDescent="0.25">
      <c r="A30" t="s">
        <v>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25">
      <c r="A31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1"/>
      <c r="B32" s="4">
        <f t="shared" ref="B32:F32" si="4">SUM(B29:B31)</f>
        <v>35000000</v>
      </c>
      <c r="C32" s="4">
        <f t="shared" si="4"/>
        <v>89082545</v>
      </c>
      <c r="D32" s="4">
        <f t="shared" si="4"/>
        <v>47201118</v>
      </c>
      <c r="E32" s="4">
        <f t="shared" si="4"/>
        <v>29860000</v>
      </c>
      <c r="F32" s="4">
        <f t="shared" si="4"/>
        <v>42230113</v>
      </c>
      <c r="G32" s="4">
        <f>SUM(G29:G31)</f>
        <v>52140693</v>
      </c>
      <c r="H32" s="4">
        <f>SUM(H29:H31)</f>
        <v>101058437</v>
      </c>
    </row>
    <row r="33" spans="1:8" x14ac:dyDescent="0.25">
      <c r="A33" s="20" t="s">
        <v>107</v>
      </c>
      <c r="B33" s="4">
        <f t="shared" ref="B33:F33" si="5">B27-B32</f>
        <v>349015243</v>
      </c>
      <c r="C33" s="4">
        <f t="shared" si="5"/>
        <v>449415406</v>
      </c>
      <c r="D33" s="4">
        <f t="shared" si="5"/>
        <v>537787724</v>
      </c>
      <c r="E33" s="4">
        <f t="shared" si="5"/>
        <v>523176177</v>
      </c>
      <c r="F33" s="4">
        <f t="shared" si="5"/>
        <v>467873743</v>
      </c>
      <c r="G33" s="4">
        <f>G27-G32</f>
        <v>408376724</v>
      </c>
      <c r="H33" s="4">
        <f>H27-H32</f>
        <v>473298042</v>
      </c>
    </row>
    <row r="34" spans="1:8" x14ac:dyDescent="0.25">
      <c r="A34" s="20" t="s">
        <v>108</v>
      </c>
      <c r="B34" s="3"/>
      <c r="C34" s="3"/>
      <c r="D34" s="3"/>
      <c r="E34" s="3"/>
      <c r="F34" s="3"/>
      <c r="G34" s="3"/>
    </row>
    <row r="35" spans="1:8" x14ac:dyDescent="0.25">
      <c r="A35" t="s">
        <v>36</v>
      </c>
      <c r="B35" s="3"/>
      <c r="C35" s="3"/>
      <c r="D35" s="3">
        <v>218050691</v>
      </c>
      <c r="E35" s="3">
        <v>184165358</v>
      </c>
      <c r="F35" s="3">
        <v>154981238</v>
      </c>
      <c r="G35" s="3">
        <v>144480346</v>
      </c>
      <c r="H35" s="3">
        <v>193727897</v>
      </c>
    </row>
    <row r="36" spans="1:8" x14ac:dyDescent="0.25">
      <c r="A36" t="s">
        <v>37</v>
      </c>
      <c r="B36" s="3"/>
      <c r="C36" s="3"/>
      <c r="D36" s="3">
        <v>-4050691</v>
      </c>
      <c r="E36" s="3">
        <v>-4240284</v>
      </c>
      <c r="F36" s="3">
        <v>-147941</v>
      </c>
      <c r="G36" s="3">
        <v>7695294</v>
      </c>
      <c r="H36" s="3">
        <v>2802132</v>
      </c>
    </row>
    <row r="37" spans="1:8" x14ac:dyDescent="0.25">
      <c r="A37" s="1" t="s">
        <v>38</v>
      </c>
      <c r="B37" s="4">
        <v>120000000</v>
      </c>
      <c r="C37" s="4">
        <v>183000000</v>
      </c>
      <c r="D37" s="4">
        <f t="shared" ref="D37:F37" si="6">SUM(D35:D36)</f>
        <v>214000000</v>
      </c>
      <c r="E37" s="4">
        <f t="shared" si="6"/>
        <v>179925074</v>
      </c>
      <c r="F37" s="4">
        <f t="shared" si="6"/>
        <v>154833297</v>
      </c>
      <c r="G37" s="4">
        <f>SUM(G35:G36)</f>
        <v>152175640</v>
      </c>
      <c r="H37" s="4">
        <f>SUM(H35:H36)</f>
        <v>196530029</v>
      </c>
    </row>
    <row r="38" spans="1:8" x14ac:dyDescent="0.25">
      <c r="A38" s="1" t="s">
        <v>109</v>
      </c>
      <c r="B38" s="4">
        <f t="shared" ref="B38:F38" si="7">B33-B37</f>
        <v>229015243</v>
      </c>
      <c r="C38" s="4">
        <f t="shared" si="7"/>
        <v>266415406</v>
      </c>
      <c r="D38" s="4">
        <f>(D33-D37)-1</f>
        <v>323787723</v>
      </c>
      <c r="E38" s="4">
        <f>(E33-E37)+2</f>
        <v>343251105</v>
      </c>
      <c r="F38" s="4">
        <f t="shared" si="7"/>
        <v>313040446</v>
      </c>
      <c r="G38" s="4">
        <f>(G33-G37)+1</f>
        <v>256201085</v>
      </c>
      <c r="H38" s="4">
        <f>(H33-H37)+1</f>
        <v>276768014</v>
      </c>
    </row>
    <row r="39" spans="1:8" x14ac:dyDescent="0.25">
      <c r="A39" s="21" t="s">
        <v>110</v>
      </c>
      <c r="B39" s="10">
        <f>B38/('1'!B43/10)</f>
        <v>2.0654332882395381</v>
      </c>
      <c r="C39" s="10">
        <f>C38/('1'!C43/10)</f>
        <v>2.0893359526946482</v>
      </c>
      <c r="D39" s="10">
        <f>D38/('1'!D43/10)</f>
        <v>2.3084296023475863</v>
      </c>
      <c r="E39" s="10">
        <f>E38/('1'!E43/10)</f>
        <v>2.224720804109054</v>
      </c>
      <c r="F39" s="10">
        <f>F38/('1'!F43/10)</f>
        <v>1.8444689155579954</v>
      </c>
      <c r="G39" s="10">
        <f>G38/('1'!G43/10)</f>
        <v>1.4376810684158492</v>
      </c>
      <c r="H39" s="10">
        <f>H38/('1'!H43/10)</f>
        <v>1.4791362795425482</v>
      </c>
    </row>
    <row r="40" spans="1:8" x14ac:dyDescent="0.25">
      <c r="A40" s="21" t="s">
        <v>111</v>
      </c>
      <c r="B40" s="4">
        <f>'1'!B43/10</f>
        <v>110880000</v>
      </c>
      <c r="C40" s="4">
        <f>'1'!C43/10</f>
        <v>127512000</v>
      </c>
      <c r="D40" s="4">
        <f>'1'!D43/10</f>
        <v>140263200</v>
      </c>
      <c r="E40" s="4">
        <f>'1'!E43/10</f>
        <v>154289520</v>
      </c>
      <c r="F40" s="4">
        <f>'1'!F43/10</f>
        <v>169718472</v>
      </c>
      <c r="G40" s="4">
        <f>'1'!G43/10</f>
        <v>178204395</v>
      </c>
      <c r="H40" s="4">
        <f>'1'!H43/10</f>
        <v>187114614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xSplit="1" ySplit="4" topLeftCell="C32" activePane="bottomRight" state="frozen"/>
      <selection pane="topRight" activeCell="B1" sqref="B1"/>
      <selection pane="bottomLeft" activeCell="A5" sqref="A5"/>
      <selection pane="bottomRight" activeCell="D48" sqref="D48"/>
    </sheetView>
  </sheetViews>
  <sheetFormatPr defaultRowHeight="15" x14ac:dyDescent="0.25"/>
  <cols>
    <col min="1" max="1" width="47.5703125" bestFit="1" customWidth="1"/>
    <col min="2" max="2" width="15.140625" bestFit="1" customWidth="1"/>
    <col min="3" max="3" width="14.7109375" bestFit="1" customWidth="1"/>
    <col min="4" max="4" width="15.140625" bestFit="1" customWidth="1"/>
    <col min="5" max="5" width="15.7109375" bestFit="1" customWidth="1"/>
    <col min="6" max="6" width="15.42578125" bestFit="1" customWidth="1"/>
    <col min="7" max="7" width="15.140625" bestFit="1" customWidth="1"/>
    <col min="8" max="8" width="15" bestFit="1" customWidth="1"/>
  </cols>
  <sheetData>
    <row r="1" spans="1:8" x14ac:dyDescent="0.25">
      <c r="A1" s="1" t="s">
        <v>124</v>
      </c>
    </row>
    <row r="2" spans="1:8" x14ac:dyDescent="0.25">
      <c r="A2" s="1" t="s">
        <v>39</v>
      </c>
    </row>
    <row r="3" spans="1:8" x14ac:dyDescent="0.25">
      <c r="A3" t="s">
        <v>123</v>
      </c>
    </row>
    <row r="4" spans="1:8" x14ac:dyDescent="0.25">
      <c r="A4" s="22"/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s="20" t="s">
        <v>112</v>
      </c>
      <c r="B5" s="3"/>
      <c r="C5" s="3"/>
      <c r="D5" s="3"/>
      <c r="E5" s="3"/>
      <c r="F5" s="3"/>
      <c r="G5" s="3"/>
    </row>
    <row r="6" spans="1:8" x14ac:dyDescent="0.25">
      <c r="A6" s="17" t="s">
        <v>113</v>
      </c>
      <c r="B6" s="3"/>
      <c r="C6" s="3"/>
      <c r="D6" s="3"/>
      <c r="E6" s="3"/>
      <c r="F6" s="3"/>
      <c r="G6" s="3"/>
    </row>
    <row r="7" spans="1:8" x14ac:dyDescent="0.25">
      <c r="A7" t="s">
        <v>42</v>
      </c>
      <c r="B7" s="3">
        <v>1432336490</v>
      </c>
      <c r="C7" s="3">
        <v>1759646395</v>
      </c>
      <c r="D7" s="3">
        <v>1858916469</v>
      </c>
      <c r="E7" s="3">
        <v>1866316727</v>
      </c>
      <c r="F7" s="3">
        <v>1940063672</v>
      </c>
      <c r="G7" s="3">
        <v>1927673418</v>
      </c>
      <c r="H7" s="14">
        <v>2500907607</v>
      </c>
    </row>
    <row r="8" spans="1:8" x14ac:dyDescent="0.25">
      <c r="A8" t="s">
        <v>43</v>
      </c>
      <c r="B8" s="3">
        <v>-737056351</v>
      </c>
      <c r="C8" s="3">
        <v>-948831195</v>
      </c>
      <c r="D8" s="3">
        <v>-1040983259</v>
      </c>
      <c r="E8" s="3">
        <v>-1009522806</v>
      </c>
      <c r="F8" s="3">
        <v>-1130132154</v>
      </c>
      <c r="G8" s="3">
        <v>-1073439750</v>
      </c>
      <c r="H8" s="14">
        <v>-1563268942</v>
      </c>
    </row>
    <row r="9" spans="1:8" x14ac:dyDescent="0.25">
      <c r="A9" t="s">
        <v>44</v>
      </c>
      <c r="B9" s="3">
        <v>11144319</v>
      </c>
      <c r="C9" s="3">
        <v>8891790</v>
      </c>
      <c r="D9" s="3">
        <v>8429360</v>
      </c>
      <c r="E9" s="3">
        <v>17096427</v>
      </c>
      <c r="F9" s="3">
        <v>13561112</v>
      </c>
      <c r="G9" s="3">
        <v>35251276</v>
      </c>
      <c r="H9" s="14">
        <v>40609013</v>
      </c>
    </row>
    <row r="10" spans="1:8" x14ac:dyDescent="0.25">
      <c r="A10" t="s">
        <v>45</v>
      </c>
      <c r="B10" s="3">
        <v>-154105934</v>
      </c>
      <c r="C10" s="3">
        <v>0</v>
      </c>
      <c r="D10" s="3">
        <v>7557978</v>
      </c>
      <c r="E10" s="3">
        <v>140000</v>
      </c>
      <c r="F10" s="3">
        <v>7769887</v>
      </c>
      <c r="G10" s="3">
        <v>14529836</v>
      </c>
      <c r="H10" s="14">
        <v>14241563</v>
      </c>
    </row>
    <row r="11" spans="1:8" x14ac:dyDescent="0.25">
      <c r="A11" t="s">
        <v>46</v>
      </c>
      <c r="B11" s="3">
        <v>-22795220</v>
      </c>
      <c r="C11" s="3">
        <v>-174122537</v>
      </c>
      <c r="D11" s="3">
        <v>-207546880</v>
      </c>
      <c r="E11" s="3">
        <v>-250288130</v>
      </c>
      <c r="F11" s="3">
        <v>-298174490</v>
      </c>
      <c r="G11" s="3">
        <v>-331463804</v>
      </c>
      <c r="H11" s="14">
        <v>-355501101</v>
      </c>
    </row>
    <row r="12" spans="1:8" x14ac:dyDescent="0.25">
      <c r="A12" t="s">
        <v>47</v>
      </c>
      <c r="B12" s="3">
        <v>-169076017</v>
      </c>
      <c r="C12" s="3">
        <v>-32435533</v>
      </c>
      <c r="D12" s="3">
        <v>-72293249</v>
      </c>
      <c r="E12" s="3">
        <v>-55976683</v>
      </c>
      <c r="F12" s="3">
        <v>-48266075</v>
      </c>
      <c r="G12" s="3">
        <v>-261360376</v>
      </c>
      <c r="H12" s="14">
        <v>-357252320</v>
      </c>
    </row>
    <row r="13" spans="1:8" x14ac:dyDescent="0.25">
      <c r="A13" t="s">
        <v>48</v>
      </c>
      <c r="B13" s="3">
        <v>42875154</v>
      </c>
      <c r="C13" s="3">
        <v>-115897533</v>
      </c>
      <c r="D13" s="3">
        <v>-200570557</v>
      </c>
      <c r="E13" s="3">
        <v>-191446876</v>
      </c>
      <c r="F13" s="3">
        <v>-178025529</v>
      </c>
      <c r="G13" s="3">
        <v>-151703916</v>
      </c>
      <c r="H13" s="14">
        <v>-149054792</v>
      </c>
    </row>
    <row r="14" spans="1:8" x14ac:dyDescent="0.25">
      <c r="A14" t="s">
        <v>49</v>
      </c>
      <c r="B14" s="3">
        <v>-62617032</v>
      </c>
      <c r="C14" s="3">
        <v>76867395</v>
      </c>
      <c r="D14" s="3">
        <v>88716041</v>
      </c>
      <c r="E14" s="3">
        <v>96381464</v>
      </c>
      <c r="F14" s="3">
        <v>114016356</v>
      </c>
      <c r="G14" s="3">
        <v>117489049</v>
      </c>
      <c r="H14" s="14">
        <v>106224937</v>
      </c>
    </row>
    <row r="15" spans="1:8" x14ac:dyDescent="0.25">
      <c r="A15" t="s">
        <v>50</v>
      </c>
      <c r="B15" s="3"/>
      <c r="C15" s="3">
        <v>-45822852</v>
      </c>
      <c r="D15" s="3">
        <v>-51892003</v>
      </c>
      <c r="E15" s="3">
        <v>-77202679</v>
      </c>
      <c r="F15" s="3">
        <v>-99212096</v>
      </c>
      <c r="G15" s="3">
        <v>-110308312</v>
      </c>
      <c r="H15" s="14">
        <v>-120197097</v>
      </c>
    </row>
    <row r="16" spans="1:8" x14ac:dyDescent="0.25">
      <c r="A16" s="7"/>
      <c r="B16" s="4">
        <f t="shared" ref="B16:F16" si="0">SUM(B7:B15)</f>
        <v>340705409</v>
      </c>
      <c r="C16" s="4">
        <f t="shared" si="0"/>
        <v>528295930</v>
      </c>
      <c r="D16" s="4">
        <f t="shared" si="0"/>
        <v>390333900</v>
      </c>
      <c r="E16" s="4">
        <f t="shared" si="0"/>
        <v>395497444</v>
      </c>
      <c r="F16" s="4">
        <f t="shared" si="0"/>
        <v>321600683</v>
      </c>
      <c r="G16" s="4">
        <f>SUM(G7:G15)</f>
        <v>166667421</v>
      </c>
      <c r="H16" s="4">
        <f>SUM(H7:H15)</f>
        <v>116708868</v>
      </c>
    </row>
    <row r="17" spans="1:8" x14ac:dyDescent="0.25">
      <c r="A17" s="19" t="s">
        <v>114</v>
      </c>
      <c r="B17" s="3"/>
      <c r="C17" s="3"/>
      <c r="D17" s="3"/>
      <c r="E17" s="3"/>
      <c r="F17" s="3"/>
      <c r="G17" s="3"/>
    </row>
    <row r="18" spans="1:8" x14ac:dyDescent="0.25">
      <c r="A18" t="s">
        <v>53</v>
      </c>
      <c r="B18" s="3">
        <v>-1119197419</v>
      </c>
      <c r="C18" s="3">
        <v>-814500910</v>
      </c>
      <c r="D18" s="3">
        <v>-873437099</v>
      </c>
      <c r="E18" s="3">
        <v>-1219729615</v>
      </c>
      <c r="F18" s="3">
        <v>-1846277907</v>
      </c>
      <c r="G18" s="3">
        <v>-3073420012</v>
      </c>
      <c r="H18" s="14">
        <v>-952978828</v>
      </c>
    </row>
    <row r="19" spans="1:8" x14ac:dyDescent="0.25">
      <c r="A19" t="s">
        <v>54</v>
      </c>
      <c r="B19" s="3">
        <v>4912161</v>
      </c>
      <c r="C19" s="3">
        <v>-34097737</v>
      </c>
      <c r="D19" s="3">
        <v>-56198820</v>
      </c>
      <c r="E19" s="3">
        <v>-28161328</v>
      </c>
      <c r="F19" s="3">
        <v>-39318703</v>
      </c>
      <c r="G19" s="3">
        <v>161220898</v>
      </c>
      <c r="H19" s="14">
        <v>-2899002</v>
      </c>
    </row>
    <row r="20" spans="1:8" x14ac:dyDescent="0.25">
      <c r="A20" t="s">
        <v>55</v>
      </c>
      <c r="B20" s="3">
        <v>1304741365</v>
      </c>
      <c r="C20" s="3">
        <v>986994817</v>
      </c>
      <c r="D20" s="3">
        <v>1146608012</v>
      </c>
      <c r="E20" s="3">
        <v>3390735844</v>
      </c>
      <c r="F20" s="3">
        <v>1124970722</v>
      </c>
      <c r="G20" s="3">
        <v>2553387559</v>
      </c>
      <c r="H20" s="14">
        <v>-440036289</v>
      </c>
    </row>
    <row r="21" spans="1:8" x14ac:dyDescent="0.25">
      <c r="A21" t="s">
        <v>56</v>
      </c>
      <c r="B21" s="3">
        <v>-120562594</v>
      </c>
      <c r="C21" s="3">
        <v>7595227</v>
      </c>
      <c r="D21" s="3">
        <v>-46500111</v>
      </c>
      <c r="E21" s="3">
        <v>79055501</v>
      </c>
      <c r="F21" s="3">
        <v>-155036693</v>
      </c>
      <c r="G21" s="3">
        <v>61824209</v>
      </c>
      <c r="H21" s="14">
        <v>27919935</v>
      </c>
    </row>
    <row r="22" spans="1:8" x14ac:dyDescent="0.25">
      <c r="A22" t="s">
        <v>77</v>
      </c>
      <c r="B22" s="3">
        <v>8153791</v>
      </c>
      <c r="C22" s="3">
        <v>1108089</v>
      </c>
      <c r="D22" s="3"/>
      <c r="E22" s="3">
        <v>-3103090</v>
      </c>
      <c r="F22" s="3">
        <v>0</v>
      </c>
      <c r="G22" s="3">
        <v>8961478</v>
      </c>
      <c r="H22" s="14">
        <v>-260727316</v>
      </c>
    </row>
    <row r="23" spans="1:8" x14ac:dyDescent="0.25">
      <c r="A23" t="s">
        <v>57</v>
      </c>
      <c r="B23" s="3">
        <v>2409262</v>
      </c>
      <c r="C23" s="3">
        <v>2529650</v>
      </c>
      <c r="D23" s="3">
        <v>9697568</v>
      </c>
      <c r="E23" s="3">
        <v>1194559</v>
      </c>
      <c r="F23" s="3">
        <v>13953405</v>
      </c>
      <c r="G23" s="3">
        <v>57280699</v>
      </c>
      <c r="H23" s="14">
        <v>-95030</v>
      </c>
    </row>
    <row r="24" spans="1:8" x14ac:dyDescent="0.25">
      <c r="A24" t="s">
        <v>58</v>
      </c>
      <c r="B24" s="3">
        <v>29177522</v>
      </c>
      <c r="C24" s="3">
        <v>98672819</v>
      </c>
      <c r="D24" s="3">
        <v>3346994</v>
      </c>
      <c r="E24" s="3">
        <v>203830486</v>
      </c>
      <c r="F24" s="3">
        <v>-1959985</v>
      </c>
      <c r="G24" s="3">
        <v>-3034486</v>
      </c>
      <c r="H24" s="14">
        <v>5261945</v>
      </c>
    </row>
    <row r="25" spans="1:8" x14ac:dyDescent="0.25">
      <c r="A25" t="s">
        <v>14</v>
      </c>
      <c r="B25" s="3"/>
      <c r="C25" s="3"/>
      <c r="D25" s="3">
        <v>289073334</v>
      </c>
      <c r="E25" s="3"/>
      <c r="F25" s="3">
        <v>96781864</v>
      </c>
      <c r="G25" s="3">
        <v>147732303</v>
      </c>
      <c r="H25" s="14">
        <v>250299680</v>
      </c>
    </row>
    <row r="26" spans="1:8" x14ac:dyDescent="0.25">
      <c r="B26" s="4">
        <f t="shared" ref="B26:F26" si="1">SUM(B18:B25)</f>
        <v>109634088</v>
      </c>
      <c r="C26" s="4">
        <f t="shared" si="1"/>
        <v>248301955</v>
      </c>
      <c r="D26" s="4">
        <f t="shared" si="1"/>
        <v>472589878</v>
      </c>
      <c r="E26" s="4">
        <f t="shared" si="1"/>
        <v>2423822357</v>
      </c>
      <c r="F26" s="4">
        <f t="shared" si="1"/>
        <v>-806887297</v>
      </c>
      <c r="G26" s="4">
        <f>SUM(G18:G25)</f>
        <v>-86047352</v>
      </c>
      <c r="H26" s="4">
        <f>SUM(H18:H25)</f>
        <v>-1373254905</v>
      </c>
    </row>
    <row r="27" spans="1:8" x14ac:dyDescent="0.25">
      <c r="A27" s="1"/>
      <c r="B27" s="4">
        <f t="shared" ref="B27:F27" si="2">B16+B26</f>
        <v>450339497</v>
      </c>
      <c r="C27" s="4">
        <f t="shared" si="2"/>
        <v>776597885</v>
      </c>
      <c r="D27" s="4">
        <f t="shared" si="2"/>
        <v>862923778</v>
      </c>
      <c r="E27" s="4">
        <f t="shared" si="2"/>
        <v>2819319801</v>
      </c>
      <c r="F27" s="4">
        <f t="shared" si="2"/>
        <v>-485286614</v>
      </c>
      <c r="G27" s="4">
        <f>G16+G26</f>
        <v>80620069</v>
      </c>
      <c r="H27" s="4">
        <f>H16+H26</f>
        <v>-1256546037</v>
      </c>
    </row>
    <row r="28" spans="1:8" x14ac:dyDescent="0.25">
      <c r="A28" s="20" t="s">
        <v>115</v>
      </c>
      <c r="B28" s="3"/>
      <c r="C28" s="3"/>
      <c r="D28" s="3"/>
      <c r="E28" s="3"/>
      <c r="F28" s="3"/>
      <c r="G28" s="3"/>
    </row>
    <row r="29" spans="1:8" x14ac:dyDescent="0.25">
      <c r="A29" t="s">
        <v>61</v>
      </c>
      <c r="B29" s="3">
        <v>16690984</v>
      </c>
      <c r="C29" s="3">
        <v>16690984</v>
      </c>
      <c r="D29" s="3">
        <v>-63309016</v>
      </c>
      <c r="E29" s="3">
        <v>16690980</v>
      </c>
      <c r="F29" s="3">
        <v>-124000000</v>
      </c>
      <c r="G29" s="3">
        <v>-158572451</v>
      </c>
      <c r="H29" s="14">
        <v>129793878</v>
      </c>
    </row>
    <row r="30" spans="1:8" x14ac:dyDescent="0.25">
      <c r="A30" t="s">
        <v>62</v>
      </c>
      <c r="B30" s="3">
        <v>-20791348</v>
      </c>
      <c r="C30" s="3">
        <v>-15071637</v>
      </c>
      <c r="D30" s="3">
        <v>-179000000</v>
      </c>
      <c r="E30" s="3">
        <v>-530000000</v>
      </c>
      <c r="F30" s="3">
        <v>0</v>
      </c>
      <c r="G30" s="3">
        <v>-84250000</v>
      </c>
      <c r="H30" s="14">
        <v>185250000</v>
      </c>
    </row>
    <row r="31" spans="1:8" x14ac:dyDescent="0.25">
      <c r="A31" t="s">
        <v>63</v>
      </c>
      <c r="B31" s="3">
        <v>154000</v>
      </c>
      <c r="C31" s="3">
        <v>251250</v>
      </c>
      <c r="D31" s="3">
        <v>-24008983</v>
      </c>
      <c r="E31" s="3">
        <v>-19821148</v>
      </c>
      <c r="F31" s="3">
        <v>-15697261</v>
      </c>
      <c r="G31" s="3">
        <v>-234461774</v>
      </c>
      <c r="H31" s="14">
        <v>-41780805</v>
      </c>
    </row>
    <row r="32" spans="1:8" x14ac:dyDescent="0.25">
      <c r="A32" t="s">
        <v>64</v>
      </c>
      <c r="B32" s="3"/>
      <c r="C32" s="3"/>
      <c r="D32" s="3">
        <v>1018417</v>
      </c>
      <c r="E32" s="3">
        <v>2038671</v>
      </c>
      <c r="F32" s="3">
        <v>1612331</v>
      </c>
      <c r="G32" s="3">
        <v>4976954</v>
      </c>
      <c r="H32" s="14">
        <v>3122477</v>
      </c>
    </row>
    <row r="33" spans="1:8" x14ac:dyDescent="0.25">
      <c r="A33" s="1"/>
      <c r="B33" s="4">
        <f t="shared" ref="B33:F33" si="3">SUM(B29:B32)</f>
        <v>-3946364</v>
      </c>
      <c r="C33" s="4">
        <f t="shared" si="3"/>
        <v>1870597</v>
      </c>
      <c r="D33" s="4">
        <f t="shared" si="3"/>
        <v>-265299582</v>
      </c>
      <c r="E33" s="4">
        <f t="shared" si="3"/>
        <v>-531091497</v>
      </c>
      <c r="F33" s="4">
        <f t="shared" si="3"/>
        <v>-138084930</v>
      </c>
      <c r="G33" s="4">
        <f>SUM(G29:G32)</f>
        <v>-472307271</v>
      </c>
      <c r="H33" s="4">
        <f>SUM(H29:H32)</f>
        <v>276385550</v>
      </c>
    </row>
    <row r="34" spans="1:8" x14ac:dyDescent="0.25">
      <c r="A34" s="20" t="s">
        <v>116</v>
      </c>
      <c r="B34" s="3"/>
      <c r="C34" s="3"/>
      <c r="D34" s="3"/>
      <c r="E34" s="3"/>
      <c r="F34" s="3"/>
      <c r="G34" s="3"/>
    </row>
    <row r="35" spans="1:8" x14ac:dyDescent="0.25">
      <c r="A35" t="s">
        <v>67</v>
      </c>
      <c r="B35" s="3">
        <v>450446887</v>
      </c>
      <c r="C35" s="3">
        <v>475648339</v>
      </c>
      <c r="D35" s="3">
        <v>235976000</v>
      </c>
      <c r="E35" s="3">
        <v>137074807</v>
      </c>
      <c r="F35" s="3">
        <v>271792651</v>
      </c>
      <c r="G35" s="3">
        <v>608825950</v>
      </c>
      <c r="H35" s="14">
        <v>881391747</v>
      </c>
    </row>
    <row r="36" spans="1:8" x14ac:dyDescent="0.25">
      <c r="A36" t="s">
        <v>68</v>
      </c>
      <c r="B36" s="3">
        <v>-207599045</v>
      </c>
      <c r="C36" s="3">
        <v>-254154083</v>
      </c>
      <c r="D36" s="3">
        <v>-397643534</v>
      </c>
      <c r="E36" s="3">
        <v>-308332198</v>
      </c>
      <c r="F36" s="3">
        <v>-270990122</v>
      </c>
      <c r="G36" s="3">
        <v>-359258966</v>
      </c>
      <c r="H36" s="3">
        <v>-465311203</v>
      </c>
    </row>
    <row r="37" spans="1:8" x14ac:dyDescent="0.25">
      <c r="A37" t="s">
        <v>80</v>
      </c>
      <c r="B37" s="3">
        <v>-286509625</v>
      </c>
      <c r="C37" s="3">
        <v>283096513</v>
      </c>
      <c r="D37" s="3">
        <v>159479780</v>
      </c>
      <c r="E37" s="3">
        <v>-485826640</v>
      </c>
      <c r="F37" s="3">
        <v>-176944707</v>
      </c>
      <c r="G37" s="3"/>
    </row>
    <row r="38" spans="1:8" x14ac:dyDescent="0.25">
      <c r="A38" t="s">
        <v>69</v>
      </c>
      <c r="B38" s="3">
        <v>-68968082</v>
      </c>
      <c r="C38" s="3">
        <v>-55133261</v>
      </c>
      <c r="D38" s="3">
        <v>-62585074</v>
      </c>
      <c r="E38" s="3">
        <v>-69190832</v>
      </c>
      <c r="F38" s="3">
        <v>-76347026</v>
      </c>
      <c r="G38" s="3">
        <v>-168315614</v>
      </c>
      <c r="H38" s="14">
        <v>-145017591</v>
      </c>
    </row>
    <row r="39" spans="1:8" x14ac:dyDescent="0.25">
      <c r="A39" s="1"/>
      <c r="B39" s="4">
        <f t="shared" ref="B39:F39" si="4">SUM(B35:B38)</f>
        <v>-112629865</v>
      </c>
      <c r="C39" s="4">
        <f t="shared" si="4"/>
        <v>449457508</v>
      </c>
      <c r="D39" s="4">
        <f t="shared" si="4"/>
        <v>-64772828</v>
      </c>
      <c r="E39" s="4">
        <f t="shared" si="4"/>
        <v>-726274863</v>
      </c>
      <c r="F39" s="4">
        <f t="shared" si="4"/>
        <v>-252489204</v>
      </c>
      <c r="G39" s="4">
        <f>SUM(G35:G38)</f>
        <v>81251370</v>
      </c>
      <c r="H39" s="4">
        <f>SUM(H35:H38)</f>
        <v>271062953</v>
      </c>
    </row>
    <row r="40" spans="1:8" x14ac:dyDescent="0.25">
      <c r="A40" s="20" t="s">
        <v>117</v>
      </c>
      <c r="B40" s="4">
        <f t="shared" ref="B40:F40" si="5">B27+B33+B39</f>
        <v>333763268</v>
      </c>
      <c r="C40" s="4">
        <f t="shared" si="5"/>
        <v>1227925990</v>
      </c>
      <c r="D40" s="4">
        <f t="shared" si="5"/>
        <v>532851368</v>
      </c>
      <c r="E40" s="4">
        <f t="shared" si="5"/>
        <v>1561953441</v>
      </c>
      <c r="F40" s="4">
        <f t="shared" si="5"/>
        <v>-875860748</v>
      </c>
      <c r="G40" s="4">
        <f>G27+G33+G39</f>
        <v>-310435832</v>
      </c>
      <c r="H40" s="4">
        <f>H27+H33+H39</f>
        <v>-709097534</v>
      </c>
    </row>
    <row r="41" spans="1:8" x14ac:dyDescent="0.25">
      <c r="A41" s="21" t="s">
        <v>118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25">
      <c r="A42" s="21" t="s">
        <v>119</v>
      </c>
      <c r="B42" s="3">
        <v>1704937052</v>
      </c>
      <c r="C42" s="3">
        <v>2038700320</v>
      </c>
      <c r="D42" s="3">
        <v>3180565918</v>
      </c>
      <c r="E42" s="3">
        <v>3713417286</v>
      </c>
      <c r="F42" s="3">
        <v>5275370728</v>
      </c>
      <c r="G42" s="3">
        <v>4399509980</v>
      </c>
      <c r="H42" s="14">
        <v>4089074149</v>
      </c>
    </row>
    <row r="43" spans="1:8" x14ac:dyDescent="0.25">
      <c r="A43" s="20" t="s">
        <v>120</v>
      </c>
      <c r="B43" s="4">
        <f t="shared" ref="B43:F43" si="6">SUM(B40:B42)</f>
        <v>2038700320</v>
      </c>
      <c r="C43" s="4">
        <f>SUM(C40:C42)+1</f>
        <v>3266626311</v>
      </c>
      <c r="D43" s="4">
        <f t="shared" si="6"/>
        <v>3713417286</v>
      </c>
      <c r="E43" s="4">
        <f>SUM(E40:E42)+1</f>
        <v>5275370728</v>
      </c>
      <c r="F43" s="4">
        <f t="shared" si="6"/>
        <v>4399509980</v>
      </c>
      <c r="G43" s="4">
        <f>SUM(G40:G42)+1</f>
        <v>4089074149</v>
      </c>
      <c r="H43" s="4">
        <f>SUM(H40:H42)</f>
        <v>3379976615</v>
      </c>
    </row>
    <row r="44" spans="1:8" x14ac:dyDescent="0.25">
      <c r="A44" s="21" t="s">
        <v>121</v>
      </c>
      <c r="B44" s="10">
        <f>B27/('1'!B43/10)</f>
        <v>4.0615034000721497</v>
      </c>
      <c r="C44" s="10">
        <f>C27/('1'!C43/10)</f>
        <v>6.0903905906895037</v>
      </c>
      <c r="D44" s="10">
        <f>D27/('1'!D43/10)</f>
        <v>6.1521751820862489</v>
      </c>
      <c r="E44" s="10">
        <f>E27/('1'!E43/10)</f>
        <v>18.272918348569625</v>
      </c>
      <c r="F44" s="10">
        <f>F27/('1'!F43/10)</f>
        <v>-2.8593623798357082</v>
      </c>
      <c r="G44" s="10">
        <f>G27/('1'!G43/10)</f>
        <v>0.45240224855284855</v>
      </c>
      <c r="H44" s="10">
        <f>H27/('1'!H43/10)</f>
        <v>-6.7153816056291573</v>
      </c>
    </row>
    <row r="45" spans="1:8" x14ac:dyDescent="0.25">
      <c r="A45" s="20" t="s">
        <v>122</v>
      </c>
      <c r="B45" s="4">
        <f>'1'!B43/10</f>
        <v>110880000</v>
      </c>
      <c r="C45" s="4">
        <f>'1'!C43/10</f>
        <v>127512000</v>
      </c>
      <c r="D45" s="4">
        <f>'1'!D43/10</f>
        <v>140263200</v>
      </c>
      <c r="E45" s="4">
        <f>'1'!E43/10</f>
        <v>154289520</v>
      </c>
      <c r="F45" s="4">
        <f>'1'!F43/10</f>
        <v>169718472</v>
      </c>
      <c r="G45" s="4">
        <f>'1'!G43/10</f>
        <v>178204395</v>
      </c>
      <c r="H45" s="4">
        <f>'1'!H43/10</f>
        <v>187114614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124</v>
      </c>
    </row>
    <row r="2" spans="1:8" x14ac:dyDescent="0.25">
      <c r="A2" s="1" t="s">
        <v>81</v>
      </c>
    </row>
    <row r="3" spans="1:8" x14ac:dyDescent="0.25">
      <c r="A3" t="s">
        <v>123</v>
      </c>
    </row>
    <row r="4" spans="1:8" x14ac:dyDescent="0.25">
      <c r="A4" s="22"/>
      <c r="B4" s="22">
        <v>2012</v>
      </c>
      <c r="C4" s="22">
        <v>2013</v>
      </c>
      <c r="D4" s="22">
        <v>2014</v>
      </c>
      <c r="E4" s="22">
        <v>2015</v>
      </c>
      <c r="F4" s="22">
        <v>2016</v>
      </c>
      <c r="G4" s="22">
        <v>2017</v>
      </c>
      <c r="H4" s="22">
        <v>2018</v>
      </c>
    </row>
    <row r="5" spans="1:8" x14ac:dyDescent="0.25">
      <c r="A5" t="s">
        <v>125</v>
      </c>
      <c r="B5" s="11">
        <f>'2'!B6/'2'!B7</f>
        <v>0.41146868657607022</v>
      </c>
      <c r="C5" s="11">
        <f>'2'!C6/'2'!C7</f>
        <v>0.42254520209526114</v>
      </c>
      <c r="D5" s="11">
        <f>'2'!D6/'2'!D7</f>
        <v>0.44837818825996462</v>
      </c>
      <c r="E5" s="11">
        <f>'2'!E6/'2'!E7</f>
        <v>0.42516578913139536</v>
      </c>
      <c r="F5" s="11">
        <f>'2'!F6/'2'!F7</f>
        <v>0.41497730595439108</v>
      </c>
      <c r="G5" s="11">
        <f>'2'!G6/'2'!G7</f>
        <v>0.3837973540322655</v>
      </c>
      <c r="H5" s="11">
        <f>'2'!H6/'2'!H7</f>
        <v>0.36919759603329255</v>
      </c>
    </row>
    <row r="6" spans="1:8" x14ac:dyDescent="0.25">
      <c r="A6" t="s">
        <v>82</v>
      </c>
      <c r="B6" s="11">
        <f>'2'!B27/'2'!B13</f>
        <v>0.5940512849735049</v>
      </c>
      <c r="C6" s="11">
        <f>'2'!C27/'2'!C13</f>
        <v>0.64386610230111407</v>
      </c>
      <c r="D6" s="11">
        <f>'2'!D27/'2'!D13</f>
        <v>0.61977789433991681</v>
      </c>
      <c r="E6" s="11">
        <f>'2'!E27/'2'!E13</f>
        <v>0.58054163168200501</v>
      </c>
      <c r="F6" s="11">
        <f>'2'!F27/'2'!F13</f>
        <v>0.52323838047126725</v>
      </c>
      <c r="G6" s="11">
        <f>'2'!G27/'2'!G13</f>
        <v>0.47521850680232486</v>
      </c>
      <c r="H6" s="11">
        <f>'2'!H27/'2'!H13</f>
        <v>0.50801080485354744</v>
      </c>
    </row>
    <row r="7" spans="1:8" x14ac:dyDescent="0.25">
      <c r="A7" t="s">
        <v>83</v>
      </c>
      <c r="B7" s="11">
        <f>'2'!B38/'2'!B13</f>
        <v>0.35427447702295889</v>
      </c>
      <c r="C7" s="11">
        <f>'2'!C38/'2'!C13</f>
        <v>0.31854503575295656</v>
      </c>
      <c r="D7" s="11">
        <f>'2'!D38/'2'!D13</f>
        <v>0.34304324931731989</v>
      </c>
      <c r="E7" s="11">
        <f>'2'!E38/'2'!E13</f>
        <v>0.36032282310050617</v>
      </c>
      <c r="F7" s="11">
        <f>'2'!F38/'2'!F13</f>
        <v>0.32110083870262529</v>
      </c>
      <c r="G7" s="11">
        <f>'2'!G38/'2'!G13</f>
        <v>0.2643797879523751</v>
      </c>
      <c r="H7" s="11">
        <f>'2'!H38/'2'!H13</f>
        <v>0.24479769392460859</v>
      </c>
    </row>
    <row r="8" spans="1:8" x14ac:dyDescent="0.25">
      <c r="A8" t="s">
        <v>126</v>
      </c>
      <c r="B8" s="11">
        <f>'2'!B38/'1'!B26</f>
        <v>1.9380784985488547E-2</v>
      </c>
      <c r="C8" s="11">
        <f>'2'!C38/'1'!C26</f>
        <v>1.9126646975218872E-2</v>
      </c>
      <c r="D8" s="11">
        <f>'2'!D38/'1'!D26</f>
        <v>2.0432671736931456E-2</v>
      </c>
      <c r="E8" s="11">
        <f>'2'!E38/'1'!E26</f>
        <v>1.7716284201300742E-2</v>
      </c>
      <c r="F8" s="11">
        <f>'2'!F38/'1'!F26</f>
        <v>1.514070600869623E-2</v>
      </c>
      <c r="G8" s="11">
        <f>'2'!G38/'1'!G26</f>
        <v>1.0699863816640041E-2</v>
      </c>
      <c r="H8" s="11">
        <f>'2'!H38/'1'!H26</f>
        <v>1.1497236858672374E-2</v>
      </c>
    </row>
    <row r="9" spans="1:8" x14ac:dyDescent="0.25">
      <c r="A9" t="s">
        <v>127</v>
      </c>
      <c r="B9" s="11">
        <f>'2'!B38/'1'!B48</f>
        <v>0.1171794676886604</v>
      </c>
      <c r="C9" s="11">
        <f>'2'!C38/'1'!C48</f>
        <v>0.12303443058163659</v>
      </c>
      <c r="D9" s="11">
        <f>'2'!D38/'1'!D48</f>
        <v>0.13349844269996705</v>
      </c>
      <c r="E9" s="11">
        <f>'2'!E38/'1'!E48</f>
        <v>0.12719957465636769</v>
      </c>
      <c r="F9" s="11">
        <f>'2'!F38/'1'!F48</f>
        <v>0.10667882562726237</v>
      </c>
      <c r="G9" s="11">
        <f>'2'!G38/'1'!G48</f>
        <v>8.4809457622534237E-2</v>
      </c>
      <c r="H9" s="11">
        <f>'2'!H38/'1'!H48</f>
        <v>8.872288458868817E-2</v>
      </c>
    </row>
    <row r="10" spans="1:8" x14ac:dyDescent="0.25">
      <c r="A10" t="s">
        <v>84</v>
      </c>
      <c r="B10" s="12">
        <v>0.2051</v>
      </c>
      <c r="C10" s="12">
        <v>0.21190000000000001</v>
      </c>
      <c r="D10" s="12">
        <v>0.21029999999999999</v>
      </c>
      <c r="E10" s="12">
        <v>0.18690000000000001</v>
      </c>
      <c r="F10" s="12">
        <v>0.18920000000000001</v>
      </c>
      <c r="G10" s="12">
        <v>0.1716</v>
      </c>
      <c r="H10" s="12">
        <v>0.1633</v>
      </c>
    </row>
    <row r="11" spans="1:8" x14ac:dyDescent="0.25">
      <c r="A11" t="s">
        <v>128</v>
      </c>
      <c r="B11" s="12">
        <v>3.2099999999999997E-2</v>
      </c>
      <c r="C11" s="12">
        <v>3.5299999999999998E-2</v>
      </c>
      <c r="D11" s="12">
        <v>3.0599999999999999E-2</v>
      </c>
      <c r="E11" s="12">
        <v>5.0500000000000003E-2</v>
      </c>
      <c r="F11" s="12">
        <v>3.7900000000000003E-2</v>
      </c>
      <c r="G11" s="12">
        <v>2.9399999999999999E-2</v>
      </c>
      <c r="H11" s="12">
        <v>2.9600000000000001E-2</v>
      </c>
    </row>
    <row r="12" spans="1:8" x14ac:dyDescent="0.25">
      <c r="A12" t="s">
        <v>129</v>
      </c>
      <c r="B12" s="13">
        <v>1.51</v>
      </c>
      <c r="C12" s="13">
        <v>1.41</v>
      </c>
      <c r="D12" s="13">
        <v>1.32</v>
      </c>
      <c r="E12" s="13">
        <v>1.04</v>
      </c>
      <c r="F12" s="13">
        <v>1.1000000000000001</v>
      </c>
      <c r="G12" s="13">
        <v>1.1299999999999999</v>
      </c>
      <c r="H12" s="13">
        <v>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2018-06-20T05:54:14Z</dcterms:created>
  <dcterms:modified xsi:type="dcterms:W3CDTF">2020-04-13T06:49:07Z</dcterms:modified>
</cp:coreProperties>
</file>