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C46" i="1"/>
  <c r="D27" i="3"/>
  <c r="E27" i="3"/>
  <c r="F27" i="3"/>
  <c r="G27" i="3"/>
  <c r="H27" i="3"/>
  <c r="D25" i="3"/>
  <c r="E25" i="3"/>
  <c r="F25" i="3"/>
  <c r="G25" i="3"/>
  <c r="H25" i="3"/>
  <c r="D23" i="3"/>
  <c r="E23" i="3"/>
  <c r="F23" i="3"/>
  <c r="G23" i="3"/>
  <c r="H23" i="3"/>
  <c r="D19" i="3"/>
  <c r="E19" i="3"/>
  <c r="F19" i="3"/>
  <c r="G19" i="3"/>
  <c r="H19" i="3"/>
  <c r="D9" i="3"/>
  <c r="E9" i="3"/>
  <c r="F9" i="3"/>
  <c r="G9" i="3"/>
  <c r="H9" i="3"/>
  <c r="D28" i="2"/>
  <c r="E28" i="2"/>
  <c r="F28" i="2"/>
  <c r="G28" i="2"/>
  <c r="H28" i="2"/>
  <c r="C28" i="2"/>
  <c r="D19" i="2"/>
  <c r="E19" i="2"/>
  <c r="F19" i="2"/>
  <c r="G19" i="2"/>
  <c r="H19" i="2"/>
  <c r="E17" i="2"/>
  <c r="G17" i="2"/>
  <c r="D12" i="2"/>
  <c r="D17" i="2" s="1"/>
  <c r="E12" i="2"/>
  <c r="F12" i="2"/>
  <c r="F17" i="2" s="1"/>
  <c r="G12" i="2"/>
  <c r="H12" i="2"/>
  <c r="H17" i="2" s="1"/>
  <c r="D32" i="1"/>
  <c r="E32" i="1"/>
  <c r="F32" i="1"/>
  <c r="G32" i="1"/>
  <c r="H32" i="1"/>
  <c r="C32" i="1"/>
  <c r="D22" i="1"/>
  <c r="E22" i="1"/>
  <c r="F22" i="1"/>
  <c r="G22" i="1"/>
  <c r="H22" i="1"/>
  <c r="C22" i="1"/>
  <c r="D15" i="1"/>
  <c r="D29" i="1" s="1"/>
  <c r="E15" i="1"/>
  <c r="F15" i="1"/>
  <c r="F29" i="1" s="1"/>
  <c r="G15" i="1"/>
  <c r="H15" i="1"/>
  <c r="H29" i="1" s="1"/>
  <c r="D13" i="1"/>
  <c r="F13" i="1"/>
  <c r="H13" i="1"/>
  <c r="D9" i="1"/>
  <c r="E9" i="1"/>
  <c r="E13" i="1" s="1"/>
  <c r="F9" i="1"/>
  <c r="G9" i="1"/>
  <c r="G13" i="1" s="1"/>
  <c r="H9" i="1"/>
  <c r="F47" i="1" l="1"/>
  <c r="E29" i="1"/>
  <c r="E47" i="1" s="1"/>
  <c r="G29" i="1"/>
  <c r="G47" i="1" s="1"/>
  <c r="H35" i="2"/>
  <c r="H27" i="2"/>
  <c r="C12" i="2"/>
  <c r="C17" i="2" s="1"/>
  <c r="H32" i="2" l="1"/>
  <c r="H34" i="2" s="1"/>
  <c r="H30" i="3"/>
  <c r="H29" i="3"/>
  <c r="I19" i="3"/>
  <c r="J19" i="3"/>
  <c r="H49" i="1"/>
  <c r="H47" i="1"/>
  <c r="H48" i="1" l="1"/>
  <c r="D49" i="1"/>
  <c r="E49" i="1"/>
  <c r="F49" i="1"/>
  <c r="G49" i="1"/>
  <c r="C49" i="1"/>
  <c r="E27" i="2" l="1"/>
  <c r="E32" i="2" s="1"/>
  <c r="D27" i="2"/>
  <c r="D32" i="2" s="1"/>
  <c r="G27" i="2"/>
  <c r="G32" i="2" s="1"/>
  <c r="F27" i="2" l="1"/>
  <c r="F32" i="2" s="1"/>
  <c r="C23" i="3"/>
  <c r="C25" i="3" s="1"/>
  <c r="C27" i="3" s="1"/>
  <c r="C18" i="3"/>
  <c r="C19" i="3" s="1"/>
  <c r="C9" i="3"/>
  <c r="C29" i="3" s="1"/>
  <c r="D29" i="3"/>
  <c r="D18" i="3"/>
  <c r="C19" i="2"/>
  <c r="C15" i="1"/>
  <c r="C29" i="1" s="1"/>
  <c r="C47" i="1" s="1"/>
  <c r="C9" i="1"/>
  <c r="C13" i="1" s="1"/>
  <c r="C48" i="1" s="1"/>
  <c r="D47" i="1" l="1"/>
  <c r="D48" i="1"/>
  <c r="C27" i="2"/>
  <c r="C32" i="2" s="1"/>
  <c r="D34" i="2"/>
  <c r="F29" i="3"/>
  <c r="G29" i="3"/>
  <c r="E29" i="3"/>
  <c r="F34" i="2"/>
  <c r="G34" i="2"/>
  <c r="E34" i="2"/>
  <c r="F48" i="1"/>
  <c r="G48" i="1"/>
  <c r="E48" i="1"/>
  <c r="C34" i="2" l="1"/>
</calcChain>
</file>

<file path=xl/sharedStrings.xml><?xml version="1.0" encoding="utf-8"?>
<sst xmlns="http://schemas.openxmlformats.org/spreadsheetml/2006/main" count="99" uniqueCount="89">
  <si>
    <t>United Insurance Company Ltd.</t>
  </si>
  <si>
    <t>Reserve For Exceptional Losses</t>
  </si>
  <si>
    <t>Reserve &amp; Surplus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</si>
  <si>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</si>
  <si>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</si>
  <si>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</si>
  <si>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</si>
  <si>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</si>
  <si>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</si>
  <si>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</si>
  <si>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</si>
  <si>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</si>
  <si>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</si>
  <si>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Lease Obligation</t>
  </si>
  <si>
    <t>-</t>
  </si>
  <si>
    <t>Unclaimed Dividend</t>
  </si>
  <si>
    <t>Investment (At cost)</t>
  </si>
  <si>
    <t>National Bond/ Government Treasury Bond/Investment in Bangladesh Govt treasury bond</t>
  </si>
  <si>
    <t>Share &amp; Debenture/ Investment in Shares</t>
  </si>
  <si>
    <t>Investment In Associate</t>
  </si>
  <si>
    <t>Deferred Tax Assets</t>
  </si>
  <si>
    <t>Outstanding Premium</t>
  </si>
  <si>
    <t>Accrued Interest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</si>
  <si>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</si>
  <si>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</si>
  <si>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</si>
  <si>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</si>
  <si>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Stock Of Stationary</t>
  </si>
  <si>
    <t>Income Statement</t>
  </si>
  <si>
    <t>Interest And Dividend Income</t>
  </si>
  <si>
    <t>Share Of Profit Of Associate</t>
  </si>
  <si>
    <t>Other Income/ Misc Income</t>
  </si>
  <si>
    <t>Capital gain/Profit On Sale Of Assets</t>
  </si>
  <si>
    <t>Capital Gain/(Loss) On Sale Of Share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</si>
  <si>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</si>
  <si>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</si>
  <si>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</si>
  <si>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</si>
  <si>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</si>
  <si>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</si>
  <si>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CDBL Expenses</t>
  </si>
  <si>
    <t>Directors Fee</t>
  </si>
  <si>
    <t>Audit Fees</t>
  </si>
  <si>
    <t>Depreciation</t>
  </si>
  <si>
    <t>Registration &amp; Renewal</t>
  </si>
  <si>
    <t>Loss Arised From Investment In Share</t>
  </si>
  <si>
    <t>Collection From Premium &amp; Other Income</t>
  </si>
  <si>
    <t>Income Tax Paid</t>
  </si>
  <si>
    <t>Payment For Management Exp. Re-Insurance &amp; Claim</t>
  </si>
  <si>
    <t>Acquisition Of Fixed Asset</t>
  </si>
  <si>
    <t>Sale Of Fixed Assets</t>
  </si>
  <si>
    <t>Sales Of Share</t>
  </si>
  <si>
    <t>Interest Received</t>
  </si>
  <si>
    <t>Investment In Share/ Purchase of Share</t>
  </si>
  <si>
    <t>Dividend Received</t>
  </si>
  <si>
    <t>Dividend Paid</t>
  </si>
  <si>
    <t>Purchase of bangladesh govt treasury bond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</si>
  <si>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</si>
  <si>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</si>
  <si>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</si>
  <si>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</si>
  <si>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</si>
  <si>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</si>
  <si>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</si>
  <si>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</si>
  <si>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</si>
  <si>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</si>
  <si>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</si>
  <si>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</si>
  <si>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</si>
  <si>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</si>
  <si>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</si>
  <si>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</si>
  <si>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</si>
  <si>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</si>
  <si>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</si>
  <si>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</si>
  <si>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</si>
  <si>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</si>
  <si>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</si>
  <si>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</si>
  <si>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</si>
  <si>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</si>
  <si>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 xml:space="preserve">Financial assests at fair value through profit and loss appropration </t>
  </si>
  <si>
    <t>Investment with ohters</t>
  </si>
  <si>
    <t>Dividend</t>
  </si>
  <si>
    <t>Current</t>
  </si>
  <si>
    <t>Deferred</t>
  </si>
  <si>
    <t>Fair value gain on investment in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</si>
</sst>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4" fontId="1" fillId="0" borderId="0" xfId="0" applyNumberFormat="1" applyFont="1" applyFill="1" applyAlignment="1">
      <alignment horizontal="right" vertical="top" wrapText="1"/>
    </xf>
    <xf numFmtId="4" fontId="1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3" fontId="9" fillId="0" borderId="0" xfId="0" applyNumberFormat="1" applyFont="1" applyFill="1" applyAlignment="1">
      <alignment horizontal="right" vertical="top" wrapText="1"/>
    </xf>
    <xf numFmtId="4" fontId="10" fillId="2" borderId="8" xfId="0" applyNumberFormat="1" applyFont="1" applyFill="1" applyBorder="1" applyAlignment="1">
      <alignment horizontal="right" vertical="top" wrapText="1"/>
    </xf>
    <xf numFmtId="4" fontId="10" fillId="2" borderId="9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0" fontId="3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11" fillId="0" borderId="0" xfId="0" applyFont="1"/>
    <xf numFmtId="0" fontId="3" fillId="0" borderId="10" xfId="0" applyFont="1" applyBorder="1"/>
    <xf numFmtId="0" fontId="5" fillId="0" borderId="0" xfId="0" applyFont="1" applyFill="1" applyAlignment="1">
      <alignment horizontal="left" vertical="center" wrapText="1"/>
    </xf>
    <xf numFmtId="0" fontId="9" fillId="0" borderId="0" xfId="0" applyFont="1"/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164" fontId="1" fillId="0" borderId="0" xfId="1" applyNumberFormat="1" applyFont="1" applyFill="1"/>
    <xf numFmtId="164" fontId="6" fillId="0" borderId="7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Alignment="1">
      <alignment horizontal="left" vertical="center" wrapText="1"/>
    </xf>
    <xf numFmtId="43" fontId="6" fillId="0" borderId="7" xfId="1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164" fontId="1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/>
    <xf numFmtId="0" fontId="1" fillId="0" borderId="0" xfId="0" applyFont="1"/>
    <xf numFmtId="0" fontId="6" fillId="0" borderId="0" xfId="0" applyFont="1"/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0" xfId="0" applyFont="1"/>
    <xf numFmtId="0" fontId="13" fillId="0" borderId="4" xfId="0" applyFont="1" applyFill="1" applyBorder="1" applyAlignment="1">
      <alignment vertical="top" wrapText="1"/>
    </xf>
    <xf numFmtId="164" fontId="1" fillId="0" borderId="0" xfId="1" applyNumberFormat="1" applyFont="1"/>
    <xf numFmtId="0" fontId="6" fillId="0" borderId="10" xfId="0" applyFont="1" applyBorder="1" applyAlignment="1">
      <alignment horizontal="left"/>
    </xf>
    <xf numFmtId="0" fontId="6" fillId="0" borderId="10" xfId="0" applyFont="1" applyBorder="1"/>
    <xf numFmtId="164" fontId="14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topLeftCell="B31" workbookViewId="0">
      <pane xSplit="1" topLeftCell="C1" activePane="topRight" state="frozen"/>
      <selection activeCell="B1" sqref="B1"/>
      <selection pane="topRight" activeCell="K41" sqref="K41"/>
    </sheetView>
  </sheetViews>
  <sheetFormatPr defaultRowHeight="15" x14ac:dyDescent="0.25"/>
  <cols>
    <col min="1" max="1" width="8.140625" style="69" customWidth="1"/>
    <col min="2" max="2" width="40.7109375" style="69" customWidth="1"/>
    <col min="3" max="3" width="12.42578125" style="69" bestFit="1" customWidth="1"/>
    <col min="4" max="4" width="12.28515625" style="69" customWidth="1"/>
    <col min="5" max="6" width="19.28515625" style="69" bestFit="1" customWidth="1"/>
    <col min="7" max="7" width="15.42578125" style="69" bestFit="1" customWidth="1"/>
    <col min="8" max="8" width="16.85546875" style="69" bestFit="1" customWidth="1"/>
    <col min="9" max="16384" width="9.140625" style="69"/>
  </cols>
  <sheetData>
    <row r="1" spans="2:8" ht="18.75" x14ac:dyDescent="0.3">
      <c r="B1" s="3" t="s">
        <v>0</v>
      </c>
      <c r="C1" s="3"/>
      <c r="D1" s="3"/>
    </row>
    <row r="2" spans="2:8" x14ac:dyDescent="0.25">
      <c r="B2" s="70" t="s">
        <v>57</v>
      </c>
    </row>
    <row r="3" spans="2:8" ht="15.75" thickBot="1" x14ac:dyDescent="0.3">
      <c r="B3" s="70" t="s">
        <v>58</v>
      </c>
    </row>
    <row r="4" spans="2:8" x14ac:dyDescent="0.25">
      <c r="B4" s="4"/>
      <c r="C4" s="5">
        <v>2013</v>
      </c>
      <c r="D4" s="5">
        <v>2014</v>
      </c>
      <c r="E4" s="6">
        <v>2015</v>
      </c>
      <c r="F4" s="6">
        <v>2016</v>
      </c>
      <c r="G4" s="7">
        <v>2017</v>
      </c>
      <c r="H4" s="53">
        <v>2018</v>
      </c>
    </row>
    <row r="5" spans="2:8" ht="15.75" x14ac:dyDescent="0.25">
      <c r="B5" s="71" t="s">
        <v>59</v>
      </c>
      <c r="C5" s="52"/>
      <c r="D5" s="52"/>
      <c r="E5" s="53"/>
      <c r="F5" s="53"/>
      <c r="G5" s="54"/>
    </row>
    <row r="6" spans="2:8" ht="15.75" x14ac:dyDescent="0.25">
      <c r="B6" s="72"/>
      <c r="C6" s="52"/>
      <c r="D6" s="52"/>
      <c r="E6" s="53"/>
      <c r="F6" s="53"/>
      <c r="G6" s="54"/>
    </row>
    <row r="7" spans="2:8" x14ac:dyDescent="0.25">
      <c r="B7" s="73" t="s">
        <v>60</v>
      </c>
      <c r="C7" s="52"/>
      <c r="D7" s="52"/>
      <c r="E7" s="53"/>
      <c r="F7" s="53"/>
      <c r="G7" s="54"/>
    </row>
    <row r="8" spans="2:8" x14ac:dyDescent="0.25">
      <c r="B8" s="74" t="s">
        <v>61</v>
      </c>
      <c r="C8" s="9">
        <v>400000000</v>
      </c>
      <c r="D8" s="9">
        <v>400000000</v>
      </c>
      <c r="E8" s="10">
        <v>400000000</v>
      </c>
      <c r="F8" s="10">
        <v>420000000</v>
      </c>
      <c r="G8" s="11">
        <v>420000000</v>
      </c>
      <c r="H8" s="75">
        <v>420000000</v>
      </c>
    </row>
    <row r="9" spans="2:8" x14ac:dyDescent="0.25">
      <c r="B9" s="74" t="s">
        <v>62</v>
      </c>
      <c r="C9" s="13">
        <f>SUM(C10:C12)</f>
        <v>552653226</v>
      </c>
      <c r="D9" s="13">
        <f t="shared" ref="D9:H9" si="0">SUM(D10:D12)</f>
        <v>630307417</v>
      </c>
      <c r="E9" s="13">
        <f t="shared" si="0"/>
        <v>709819279</v>
      </c>
      <c r="F9" s="13">
        <f t="shared" si="0"/>
        <v>782852865</v>
      </c>
      <c r="G9" s="13">
        <f t="shared" si="0"/>
        <v>838769139</v>
      </c>
      <c r="H9" s="13">
        <f t="shared" si="0"/>
        <v>964002011</v>
      </c>
    </row>
    <row r="10" spans="2:8" x14ac:dyDescent="0.25">
      <c r="B10" s="8" t="s">
        <v>1</v>
      </c>
      <c r="C10" s="9">
        <v>217199522</v>
      </c>
      <c r="D10" s="9">
        <v>235163242</v>
      </c>
      <c r="E10" s="10">
        <v>256873381</v>
      </c>
      <c r="F10" s="10">
        <v>281923847</v>
      </c>
      <c r="G10" s="11">
        <v>308688335</v>
      </c>
      <c r="H10" s="75">
        <v>336516557</v>
      </c>
    </row>
    <row r="11" spans="2:8" x14ac:dyDescent="0.25">
      <c r="B11" s="8" t="s">
        <v>2</v>
      </c>
      <c r="C11" s="9">
        <v>80350000</v>
      </c>
      <c r="D11" s="9">
        <v>85350000</v>
      </c>
      <c r="E11" s="10">
        <v>87350000</v>
      </c>
      <c r="F11" s="10">
        <v>87350000</v>
      </c>
      <c r="G11" s="11">
        <v>91350000</v>
      </c>
      <c r="H11" s="75">
        <v>100350000</v>
      </c>
    </row>
    <row r="12" spans="2:8" x14ac:dyDescent="0.25">
      <c r="B12" s="8" t="s">
        <v>3</v>
      </c>
      <c r="C12" s="9">
        <v>255103704</v>
      </c>
      <c r="D12" s="9">
        <v>309794175</v>
      </c>
      <c r="E12" s="10">
        <v>365595898</v>
      </c>
      <c r="F12" s="10">
        <v>413579018</v>
      </c>
      <c r="G12" s="11">
        <v>438730804</v>
      </c>
      <c r="H12" s="75">
        <v>527135454</v>
      </c>
    </row>
    <row r="13" spans="2:8" x14ac:dyDescent="0.25">
      <c r="B13" s="12"/>
      <c r="C13" s="13">
        <f>C8+C9</f>
        <v>952653226</v>
      </c>
      <c r="D13" s="13">
        <f t="shared" ref="D13:H13" si="1">D8+D9</f>
        <v>1030307417</v>
      </c>
      <c r="E13" s="13">
        <f t="shared" si="1"/>
        <v>1109819279</v>
      </c>
      <c r="F13" s="13">
        <f t="shared" si="1"/>
        <v>1202852865</v>
      </c>
      <c r="G13" s="13">
        <f t="shared" si="1"/>
        <v>1258769139</v>
      </c>
      <c r="H13" s="13">
        <f t="shared" si="1"/>
        <v>1384002011</v>
      </c>
    </row>
    <row r="14" spans="2:8" x14ac:dyDescent="0.25">
      <c r="B14" s="12"/>
      <c r="C14" s="13"/>
      <c r="D14" s="13"/>
      <c r="E14" s="14"/>
      <c r="F14" s="14"/>
      <c r="G14" s="15"/>
      <c r="H14" s="75"/>
    </row>
    <row r="15" spans="2:8" x14ac:dyDescent="0.25">
      <c r="B15" s="74" t="s">
        <v>63</v>
      </c>
      <c r="C15" s="13">
        <f>SUM(C16:C19)</f>
        <v>69264297</v>
      </c>
      <c r="D15" s="13">
        <f t="shared" ref="D15:H15" si="2">SUM(D16:D19)</f>
        <v>72416363</v>
      </c>
      <c r="E15" s="13">
        <f t="shared" si="2"/>
        <v>87550041</v>
      </c>
      <c r="F15" s="13">
        <f t="shared" si="2"/>
        <v>101675150</v>
      </c>
      <c r="G15" s="13">
        <f t="shared" si="2"/>
        <v>109448300</v>
      </c>
      <c r="H15" s="13">
        <f t="shared" si="2"/>
        <v>113062028</v>
      </c>
    </row>
    <row r="16" spans="2:8" x14ac:dyDescent="0.25">
      <c r="B16" s="8" t="s">
        <v>4</v>
      </c>
      <c r="C16" s="9">
        <v>17925935</v>
      </c>
      <c r="D16" s="9">
        <v>14506244</v>
      </c>
      <c r="E16" s="10">
        <v>21801945</v>
      </c>
      <c r="F16" s="10">
        <v>26674951</v>
      </c>
      <c r="G16" s="11">
        <v>24403049</v>
      </c>
      <c r="H16" s="67">
        <v>31049821</v>
      </c>
    </row>
    <row r="17" spans="2:8" x14ac:dyDescent="0.25">
      <c r="B17" s="8" t="s">
        <v>5</v>
      </c>
      <c r="C17" s="9">
        <v>25551511</v>
      </c>
      <c r="D17" s="9">
        <v>30969742</v>
      </c>
      <c r="E17" s="10">
        <v>37734791</v>
      </c>
      <c r="F17" s="10">
        <v>43852851</v>
      </c>
      <c r="G17" s="11">
        <v>48942280</v>
      </c>
      <c r="H17" s="67">
        <v>50437755</v>
      </c>
    </row>
    <row r="18" spans="2:8" x14ac:dyDescent="0.25">
      <c r="B18" s="8" t="s">
        <v>6</v>
      </c>
      <c r="C18" s="9">
        <v>15239886</v>
      </c>
      <c r="D18" s="9">
        <v>16982464</v>
      </c>
      <c r="E18" s="10">
        <v>17286460</v>
      </c>
      <c r="F18" s="10">
        <v>19292340</v>
      </c>
      <c r="G18" s="11">
        <v>22477628</v>
      </c>
      <c r="H18" s="67">
        <v>19181053</v>
      </c>
    </row>
    <row r="19" spans="2:8" x14ac:dyDescent="0.25">
      <c r="B19" s="8" t="s">
        <v>7</v>
      </c>
      <c r="C19" s="9">
        <v>10546965</v>
      </c>
      <c r="D19" s="9">
        <v>9957913</v>
      </c>
      <c r="E19" s="10">
        <v>10726845</v>
      </c>
      <c r="F19" s="10">
        <v>11855008</v>
      </c>
      <c r="G19" s="11">
        <v>13625343</v>
      </c>
      <c r="H19" s="67">
        <v>12393399</v>
      </c>
    </row>
    <row r="20" spans="2:8" x14ac:dyDescent="0.25">
      <c r="B20" s="74" t="s">
        <v>8</v>
      </c>
      <c r="C20" s="13">
        <v>6307942</v>
      </c>
      <c r="D20" s="13">
        <v>3532160</v>
      </c>
      <c r="E20" s="14">
        <v>6791456</v>
      </c>
      <c r="F20" s="14">
        <v>12072553</v>
      </c>
      <c r="G20" s="15">
        <v>17263393</v>
      </c>
      <c r="H20" s="32">
        <v>24320328</v>
      </c>
    </row>
    <row r="21" spans="2:8" x14ac:dyDescent="0.25">
      <c r="B21" s="74"/>
      <c r="C21" s="13"/>
      <c r="D21" s="13"/>
      <c r="E21" s="14"/>
      <c r="F21" s="14"/>
      <c r="G21" s="15"/>
      <c r="H21" s="75"/>
    </row>
    <row r="22" spans="2:8" x14ac:dyDescent="0.25">
      <c r="B22" s="74" t="s">
        <v>9</v>
      </c>
      <c r="C22" s="13">
        <f>SUM(C23:C27)</f>
        <v>109592041</v>
      </c>
      <c r="D22" s="13">
        <f t="shared" ref="D22:H22" si="3">SUM(D23:D27)</f>
        <v>105511250</v>
      </c>
      <c r="E22" s="13">
        <f t="shared" si="3"/>
        <v>93071471</v>
      </c>
      <c r="F22" s="13">
        <f t="shared" si="3"/>
        <v>82250215</v>
      </c>
      <c r="G22" s="13">
        <f t="shared" si="3"/>
        <v>110667799</v>
      </c>
      <c r="H22" s="13">
        <f t="shared" si="3"/>
        <v>131099997</v>
      </c>
    </row>
    <row r="23" spans="2:8" ht="45" x14ac:dyDescent="0.25">
      <c r="B23" s="8" t="s">
        <v>10</v>
      </c>
      <c r="C23" s="9">
        <v>8237189</v>
      </c>
      <c r="D23" s="9">
        <v>8352646</v>
      </c>
      <c r="E23" s="10">
        <v>10331590</v>
      </c>
      <c r="F23" s="10">
        <v>12567411</v>
      </c>
      <c r="G23" s="11">
        <v>22661766</v>
      </c>
      <c r="H23" s="75">
        <v>25716887</v>
      </c>
    </row>
    <row r="24" spans="2:8" ht="30" x14ac:dyDescent="0.25">
      <c r="B24" s="8" t="s">
        <v>11</v>
      </c>
      <c r="C24" s="9">
        <v>30877425</v>
      </c>
      <c r="D24" s="9">
        <v>20139071</v>
      </c>
      <c r="E24" s="10">
        <v>10428156</v>
      </c>
      <c r="F24" s="10">
        <v>13735427</v>
      </c>
      <c r="G24" s="11">
        <v>26574795</v>
      </c>
      <c r="H24" s="67">
        <v>41563620</v>
      </c>
    </row>
    <row r="25" spans="2:8" x14ac:dyDescent="0.25">
      <c r="B25" s="8" t="s">
        <v>12</v>
      </c>
      <c r="C25" s="9">
        <v>63146043</v>
      </c>
      <c r="D25" s="9">
        <v>67262861</v>
      </c>
      <c r="E25" s="10">
        <v>60138744</v>
      </c>
      <c r="F25" s="10">
        <v>48408329</v>
      </c>
      <c r="G25" s="11">
        <v>50304568</v>
      </c>
      <c r="H25" s="67">
        <v>49660040</v>
      </c>
    </row>
    <row r="26" spans="2:8" x14ac:dyDescent="0.25">
      <c r="B26" s="8" t="s">
        <v>13</v>
      </c>
      <c r="C26" s="9"/>
      <c r="D26" s="9"/>
      <c r="E26" s="16" t="s">
        <v>14</v>
      </c>
      <c r="F26" s="16" t="s">
        <v>14</v>
      </c>
      <c r="G26" s="11">
        <v>2580793</v>
      </c>
      <c r="H26" s="75">
        <v>4567689</v>
      </c>
    </row>
    <row r="27" spans="2:8" x14ac:dyDescent="0.25">
      <c r="B27" s="8" t="s">
        <v>15</v>
      </c>
      <c r="C27" s="9">
        <v>7331384</v>
      </c>
      <c r="D27" s="9">
        <v>9756672</v>
      </c>
      <c r="E27" s="10">
        <v>12172981</v>
      </c>
      <c r="F27" s="10">
        <v>7539048</v>
      </c>
      <c r="G27" s="11">
        <v>8545877</v>
      </c>
      <c r="H27" s="67">
        <v>9591761</v>
      </c>
    </row>
    <row r="28" spans="2:8" x14ac:dyDescent="0.25">
      <c r="B28" s="8"/>
      <c r="C28" s="9"/>
      <c r="D28" s="9"/>
      <c r="E28" s="10"/>
      <c r="F28" s="10"/>
      <c r="G28" s="11"/>
      <c r="H28" s="67"/>
    </row>
    <row r="29" spans="2:8" x14ac:dyDescent="0.25">
      <c r="B29" s="12"/>
      <c r="C29" s="13">
        <f>C20+C15+C13+C22</f>
        <v>1137817506</v>
      </c>
      <c r="D29" s="13">
        <f t="shared" ref="D29:H29" si="4">D20+D15+D13+D22</f>
        <v>1211767190</v>
      </c>
      <c r="E29" s="13">
        <f t="shared" si="4"/>
        <v>1297232247</v>
      </c>
      <c r="F29" s="13">
        <f t="shared" si="4"/>
        <v>1398850783</v>
      </c>
      <c r="G29" s="13">
        <f t="shared" si="4"/>
        <v>1496148631</v>
      </c>
      <c r="H29" s="13">
        <f t="shared" si="4"/>
        <v>1652484364</v>
      </c>
    </row>
    <row r="30" spans="2:8" x14ac:dyDescent="0.25">
      <c r="B30" s="13"/>
      <c r="C30" s="13"/>
      <c r="D30" s="13"/>
      <c r="E30" s="14"/>
      <c r="F30" s="14"/>
      <c r="G30" s="15"/>
      <c r="H30" s="32"/>
    </row>
    <row r="31" spans="2:8" x14ac:dyDescent="0.25">
      <c r="B31" s="76" t="s">
        <v>64</v>
      </c>
      <c r="C31" s="13"/>
      <c r="D31" s="13"/>
      <c r="E31" s="14"/>
      <c r="F31" s="14"/>
      <c r="G31" s="15"/>
      <c r="H31" s="75"/>
    </row>
    <row r="32" spans="2:8" x14ac:dyDescent="0.25">
      <c r="B32" s="8" t="s">
        <v>16</v>
      </c>
      <c r="C32" s="13">
        <f>C33+C34</f>
        <v>53147050</v>
      </c>
      <c r="D32" s="13">
        <f t="shared" ref="D32:H32" si="5">D33+D34</f>
        <v>44238430</v>
      </c>
      <c r="E32" s="13">
        <f t="shared" si="5"/>
        <v>57657918</v>
      </c>
      <c r="F32" s="13">
        <f t="shared" si="5"/>
        <v>52511954</v>
      </c>
      <c r="G32" s="13">
        <f t="shared" si="5"/>
        <v>45330357</v>
      </c>
      <c r="H32" s="13">
        <f t="shared" si="5"/>
        <v>53768883</v>
      </c>
    </row>
    <row r="33" spans="2:10" ht="45" x14ac:dyDescent="0.25">
      <c r="B33" s="8" t="s">
        <v>17</v>
      </c>
      <c r="C33" s="9">
        <v>25000000</v>
      </c>
      <c r="D33" s="9">
        <v>25000000</v>
      </c>
      <c r="E33" s="10">
        <v>25000000</v>
      </c>
      <c r="F33" s="10">
        <v>25000000</v>
      </c>
      <c r="G33" s="11">
        <v>25000000</v>
      </c>
      <c r="H33" s="75">
        <v>25000000</v>
      </c>
    </row>
    <row r="34" spans="2:10" x14ac:dyDescent="0.25">
      <c r="B34" s="8" t="s">
        <v>18</v>
      </c>
      <c r="C34" s="9">
        <v>28147050</v>
      </c>
      <c r="D34" s="9">
        <v>19238430</v>
      </c>
      <c r="E34" s="10">
        <v>32657918</v>
      </c>
      <c r="F34" s="10">
        <v>27511954</v>
      </c>
      <c r="G34" s="11">
        <v>20330357</v>
      </c>
      <c r="H34" s="67">
        <v>28768883</v>
      </c>
    </row>
    <row r="35" spans="2:10" x14ac:dyDescent="0.25">
      <c r="B35" s="8"/>
      <c r="C35" s="9"/>
      <c r="D35" s="9"/>
      <c r="E35" s="10"/>
      <c r="F35" s="10"/>
      <c r="G35" s="11"/>
      <c r="H35" s="67"/>
    </row>
    <row r="36" spans="2:10" ht="30" x14ac:dyDescent="0.25">
      <c r="B36" s="8" t="s">
        <v>83</v>
      </c>
      <c r="C36" s="9"/>
      <c r="D36" s="9"/>
      <c r="E36" s="10"/>
      <c r="F36" s="10"/>
      <c r="G36" s="11"/>
      <c r="H36" s="67">
        <v>660679538</v>
      </c>
    </row>
    <row r="37" spans="2:10" x14ac:dyDescent="0.25">
      <c r="B37" s="8" t="s">
        <v>19</v>
      </c>
      <c r="C37" s="9">
        <v>412547966</v>
      </c>
      <c r="D37" s="9">
        <v>466219730</v>
      </c>
      <c r="E37" s="10">
        <v>522597459</v>
      </c>
      <c r="F37" s="10">
        <v>571287824</v>
      </c>
      <c r="G37" s="11">
        <v>589141126</v>
      </c>
      <c r="H37" s="75"/>
    </row>
    <row r="38" spans="2:10" x14ac:dyDescent="0.25">
      <c r="B38" s="8" t="s">
        <v>20</v>
      </c>
      <c r="C38" s="9">
        <v>10119594</v>
      </c>
      <c r="D38" s="9">
        <v>11132914</v>
      </c>
      <c r="E38" s="10">
        <v>6330796</v>
      </c>
      <c r="F38" s="10">
        <v>2875445</v>
      </c>
      <c r="G38" s="11">
        <v>3790439</v>
      </c>
      <c r="H38" s="67">
        <v>4094510</v>
      </c>
    </row>
    <row r="39" spans="2:10" x14ac:dyDescent="0.25">
      <c r="B39" s="8" t="s">
        <v>21</v>
      </c>
      <c r="C39" s="9">
        <v>36998438</v>
      </c>
      <c r="D39" s="9">
        <v>25394747</v>
      </c>
      <c r="E39" s="10">
        <v>39144390</v>
      </c>
      <c r="F39" s="10">
        <v>33800728</v>
      </c>
      <c r="G39" s="11">
        <v>42513183</v>
      </c>
      <c r="H39" s="67">
        <v>45099623</v>
      </c>
    </row>
    <row r="40" spans="2:10" x14ac:dyDescent="0.25">
      <c r="B40" s="8" t="s">
        <v>22</v>
      </c>
      <c r="C40" s="9">
        <v>21483337</v>
      </c>
      <c r="D40" s="9">
        <v>16041983</v>
      </c>
      <c r="E40" s="10">
        <v>15039802</v>
      </c>
      <c r="F40" s="10">
        <v>10139411</v>
      </c>
      <c r="G40" s="11">
        <v>10317556</v>
      </c>
      <c r="H40" s="67">
        <v>12150404</v>
      </c>
    </row>
    <row r="41" spans="2:10" ht="30" x14ac:dyDescent="0.25">
      <c r="B41" s="8" t="s">
        <v>23</v>
      </c>
      <c r="C41" s="9">
        <v>85716457</v>
      </c>
      <c r="D41" s="9">
        <v>125972570</v>
      </c>
      <c r="E41" s="10">
        <v>131197726</v>
      </c>
      <c r="F41" s="10">
        <v>200652550</v>
      </c>
      <c r="G41" s="11">
        <v>198967217</v>
      </c>
      <c r="H41" s="67">
        <v>223942116</v>
      </c>
    </row>
    <row r="42" spans="2:10" x14ac:dyDescent="0.25">
      <c r="B42" s="8" t="s">
        <v>24</v>
      </c>
      <c r="C42" s="9">
        <v>8024650</v>
      </c>
      <c r="D42" s="9">
        <v>13497414</v>
      </c>
      <c r="E42" s="10">
        <v>18201340</v>
      </c>
      <c r="F42" s="10">
        <v>26390692</v>
      </c>
      <c r="G42" s="11">
        <v>29671511</v>
      </c>
      <c r="H42" s="67">
        <v>26738797</v>
      </c>
    </row>
    <row r="43" spans="2:10" x14ac:dyDescent="0.25">
      <c r="B43" s="8" t="s">
        <v>25</v>
      </c>
      <c r="C43" s="9">
        <v>494057489</v>
      </c>
      <c r="D43" s="9">
        <v>495476489</v>
      </c>
      <c r="E43" s="10">
        <v>491797435</v>
      </c>
      <c r="F43" s="10">
        <v>481911315</v>
      </c>
      <c r="G43" s="11">
        <v>436767292</v>
      </c>
      <c r="H43" s="67">
        <v>481944583</v>
      </c>
    </row>
    <row r="44" spans="2:10" ht="30" x14ac:dyDescent="0.25">
      <c r="B44" s="8" t="s">
        <v>26</v>
      </c>
      <c r="C44" s="9">
        <v>14890149</v>
      </c>
      <c r="D44" s="9">
        <v>12863801</v>
      </c>
      <c r="E44" s="10">
        <v>14329389</v>
      </c>
      <c r="F44" s="10">
        <v>18257555</v>
      </c>
      <c r="G44" s="11">
        <v>138712056</v>
      </c>
      <c r="H44" s="67">
        <v>143047673</v>
      </c>
    </row>
    <row r="45" spans="2:10" x14ac:dyDescent="0.25">
      <c r="B45" s="8" t="s">
        <v>27</v>
      </c>
      <c r="C45" s="9">
        <v>832376</v>
      </c>
      <c r="D45" s="9">
        <v>929112</v>
      </c>
      <c r="E45" s="10">
        <v>935992</v>
      </c>
      <c r="F45" s="10">
        <v>1023309</v>
      </c>
      <c r="G45" s="11">
        <v>937894</v>
      </c>
      <c r="H45" s="67">
        <v>1018237</v>
      </c>
    </row>
    <row r="46" spans="2:10" x14ac:dyDescent="0.25">
      <c r="B46" s="12"/>
      <c r="C46" s="13">
        <f>SUM(C36:C45)+C32</f>
        <v>1137817506</v>
      </c>
      <c r="D46" s="13">
        <f t="shared" ref="D46:H46" si="6">SUM(D36:D45)+D32</f>
        <v>1211767190</v>
      </c>
      <c r="E46" s="13">
        <f t="shared" si="6"/>
        <v>1297232247</v>
      </c>
      <c r="F46" s="13">
        <f t="shared" si="6"/>
        <v>1398850783</v>
      </c>
      <c r="G46" s="13">
        <f t="shared" si="6"/>
        <v>1496148631</v>
      </c>
      <c r="H46" s="13">
        <f t="shared" si="6"/>
        <v>1652484364</v>
      </c>
    </row>
    <row r="47" spans="2:10" x14ac:dyDescent="0.25">
      <c r="B47" s="12"/>
      <c r="C47" s="13">
        <f t="shared" ref="C47:H47" si="7">C29-C46</f>
        <v>0</v>
      </c>
      <c r="D47" s="13">
        <f t="shared" si="7"/>
        <v>0</v>
      </c>
      <c r="E47" s="13">
        <f t="shared" si="7"/>
        <v>0</v>
      </c>
      <c r="F47" s="13">
        <f t="shared" si="7"/>
        <v>0</v>
      </c>
      <c r="G47" s="13">
        <f t="shared" si="7"/>
        <v>0</v>
      </c>
      <c r="H47" s="13">
        <f t="shared" si="7"/>
        <v>0</v>
      </c>
    </row>
    <row r="48" spans="2:10" ht="15.75" thickBot="1" x14ac:dyDescent="0.3">
      <c r="B48" s="77" t="s">
        <v>65</v>
      </c>
      <c r="C48" s="17">
        <f t="shared" ref="C48:H48" si="8">C13/(C8/10)</f>
        <v>23.816330650000001</v>
      </c>
      <c r="D48" s="17">
        <f t="shared" si="8"/>
        <v>25.757685424999998</v>
      </c>
      <c r="E48" s="17">
        <f t="shared" si="8"/>
        <v>27.745481975000001</v>
      </c>
      <c r="F48" s="17">
        <f t="shared" si="8"/>
        <v>28.639353928571428</v>
      </c>
      <c r="G48" s="17">
        <f t="shared" si="8"/>
        <v>29.970693785714285</v>
      </c>
      <c r="H48" s="63">
        <f t="shared" si="8"/>
        <v>32.952428833333336</v>
      </c>
      <c r="I48" s="17"/>
      <c r="J48" s="17"/>
    </row>
    <row r="49" spans="2:8" ht="15.75" x14ac:dyDescent="0.25">
      <c r="B49" s="77" t="s">
        <v>66</v>
      </c>
      <c r="C49" s="57">
        <f>C8/10</f>
        <v>40000000</v>
      </c>
      <c r="D49" s="57">
        <f t="shared" ref="D49:H49" si="9">D8/10</f>
        <v>40000000</v>
      </c>
      <c r="E49" s="57">
        <f t="shared" si="9"/>
        <v>40000000</v>
      </c>
      <c r="F49" s="57">
        <f t="shared" si="9"/>
        <v>42000000</v>
      </c>
      <c r="G49" s="57">
        <f t="shared" si="9"/>
        <v>42000000</v>
      </c>
      <c r="H49" s="64">
        <f t="shared" si="9"/>
        <v>42000000</v>
      </c>
    </row>
    <row r="50" spans="2:8" ht="15.75" x14ac:dyDescent="0.25">
      <c r="B50" s="18"/>
      <c r="C50" s="19"/>
      <c r="D50" s="19"/>
      <c r="E50" s="20"/>
      <c r="F50" s="20"/>
      <c r="G50" s="21"/>
    </row>
    <row r="51" spans="2:8" ht="15.75" x14ac:dyDescent="0.25">
      <c r="B51" s="22"/>
      <c r="C51" s="23"/>
      <c r="D51" s="23"/>
      <c r="E51" s="24"/>
      <c r="F51" s="24"/>
      <c r="G51" s="25"/>
    </row>
    <row r="52" spans="2:8" ht="16.5" thickBot="1" x14ac:dyDescent="0.3">
      <c r="B52" s="26"/>
      <c r="C52" s="27"/>
      <c r="D52" s="27"/>
      <c r="E52" s="28"/>
      <c r="F52" s="28"/>
      <c r="G52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opLeftCell="B13" workbookViewId="0">
      <pane xSplit="1" topLeftCell="G1" activePane="topRight" state="frozen"/>
      <selection activeCell="B4" sqref="B4"/>
      <selection pane="topRight" activeCell="G27" sqref="G27"/>
    </sheetView>
  </sheetViews>
  <sheetFormatPr defaultRowHeight="15" x14ac:dyDescent="0.25"/>
  <cols>
    <col min="1" max="1" width="8.140625" style="2" customWidth="1"/>
    <col min="2" max="2" width="43.85546875" style="2" customWidth="1"/>
    <col min="3" max="4" width="13.7109375" style="2" bestFit="1" customWidth="1"/>
    <col min="5" max="7" width="17.28515625" style="2" bestFit="1" customWidth="1"/>
    <col min="8" max="8" width="14.7109375" style="2" bestFit="1" customWidth="1"/>
    <col min="9" max="16384" width="9.140625" style="2"/>
  </cols>
  <sheetData>
    <row r="1" spans="2:8" ht="18.75" x14ac:dyDescent="0.3">
      <c r="B1" s="3" t="s">
        <v>0</v>
      </c>
      <c r="C1" s="3"/>
      <c r="D1" s="3"/>
    </row>
    <row r="2" spans="2:8" ht="15.75" x14ac:dyDescent="0.25">
      <c r="B2" s="58" t="s">
        <v>28</v>
      </c>
    </row>
    <row r="3" spans="2:8" ht="15.75" thickBot="1" x14ac:dyDescent="0.3">
      <c r="B3" s="51" t="s">
        <v>58</v>
      </c>
    </row>
    <row r="4" spans="2:8" x14ac:dyDescent="0.25">
      <c r="B4" s="4"/>
      <c r="C4" s="5">
        <v>2013</v>
      </c>
      <c r="D4" s="5">
        <v>2014</v>
      </c>
      <c r="E4" s="6">
        <v>2015</v>
      </c>
      <c r="F4" s="6">
        <v>2016</v>
      </c>
      <c r="G4" s="7">
        <v>2017</v>
      </c>
      <c r="H4" s="53">
        <v>2018</v>
      </c>
    </row>
    <row r="5" spans="2:8" x14ac:dyDescent="0.25">
      <c r="B5" s="59" t="s">
        <v>67</v>
      </c>
      <c r="C5" s="13"/>
      <c r="D5" s="13"/>
      <c r="E5" s="14"/>
      <c r="F5" s="14"/>
      <c r="G5" s="15"/>
    </row>
    <row r="6" spans="2:8" x14ac:dyDescent="0.25">
      <c r="B6" s="8" t="s">
        <v>88</v>
      </c>
      <c r="C6" s="29"/>
      <c r="D6" s="29"/>
      <c r="E6" s="30" t="s">
        <v>14</v>
      </c>
      <c r="F6" s="79">
        <v>2837853</v>
      </c>
      <c r="G6" s="31">
        <v>2661941</v>
      </c>
      <c r="H6" s="66">
        <v>-3688203</v>
      </c>
    </row>
    <row r="7" spans="2:8" x14ac:dyDescent="0.25">
      <c r="B7" s="8" t="s">
        <v>29</v>
      </c>
      <c r="C7" s="29">
        <v>52170185</v>
      </c>
      <c r="D7" s="29">
        <v>49829066</v>
      </c>
      <c r="E7" s="30">
        <v>47102994</v>
      </c>
      <c r="F7" s="79">
        <v>37090426</v>
      </c>
      <c r="G7" s="31">
        <v>29400853</v>
      </c>
      <c r="H7" s="67">
        <v>67790587</v>
      </c>
    </row>
    <row r="8" spans="2:8" x14ac:dyDescent="0.25">
      <c r="B8" s="8" t="s">
        <v>30</v>
      </c>
      <c r="C8" s="29">
        <v>54988140</v>
      </c>
      <c r="D8" s="29">
        <v>66829786</v>
      </c>
      <c r="E8" s="30">
        <v>70851546</v>
      </c>
      <c r="F8" s="79">
        <v>64611548</v>
      </c>
      <c r="G8" s="31">
        <v>52879904</v>
      </c>
      <c r="H8" s="66"/>
    </row>
    <row r="9" spans="2:8" x14ac:dyDescent="0.25">
      <c r="B9" s="8" t="s">
        <v>31</v>
      </c>
      <c r="C9" s="29">
        <v>537187</v>
      </c>
      <c r="D9" s="29">
        <v>412316</v>
      </c>
      <c r="E9" s="30">
        <v>491051</v>
      </c>
      <c r="F9" s="79">
        <v>196824</v>
      </c>
      <c r="G9" s="31">
        <v>237834</v>
      </c>
      <c r="H9" s="67">
        <v>216517</v>
      </c>
    </row>
    <row r="10" spans="2:8" x14ac:dyDescent="0.25">
      <c r="B10" s="8" t="s">
        <v>32</v>
      </c>
      <c r="C10" s="29"/>
      <c r="D10" s="29"/>
      <c r="E10" s="30" t="s">
        <v>14</v>
      </c>
      <c r="F10" s="30" t="s">
        <v>14</v>
      </c>
      <c r="G10" s="31">
        <v>514298</v>
      </c>
      <c r="H10" s="66"/>
    </row>
    <row r="11" spans="2:8" x14ac:dyDescent="0.25">
      <c r="B11" s="8" t="s">
        <v>33</v>
      </c>
      <c r="C11" s="29">
        <v>1543237</v>
      </c>
      <c r="D11" s="29">
        <v>2306880</v>
      </c>
      <c r="E11" s="30">
        <v>1734166</v>
      </c>
      <c r="F11" s="79">
        <v>140339</v>
      </c>
      <c r="G11" s="31">
        <v>5800706</v>
      </c>
      <c r="H11" s="67">
        <v>20019580</v>
      </c>
    </row>
    <row r="12" spans="2:8" x14ac:dyDescent="0.25">
      <c r="B12" s="59" t="s">
        <v>34</v>
      </c>
      <c r="C12" s="32">
        <f>SUM(C13:C16)</f>
        <v>34817162</v>
      </c>
      <c r="D12" s="32">
        <f t="shared" ref="D12:H12" si="0">SUM(D13:D16)</f>
        <v>40710120</v>
      </c>
      <c r="E12" s="32">
        <f t="shared" si="0"/>
        <v>42042973</v>
      </c>
      <c r="F12" s="78">
        <f t="shared" si="0"/>
        <v>47597528</v>
      </c>
      <c r="G12" s="32">
        <f t="shared" si="0"/>
        <v>44542255</v>
      </c>
      <c r="H12" s="32">
        <f t="shared" si="0"/>
        <v>43316605</v>
      </c>
    </row>
    <row r="13" spans="2:8" x14ac:dyDescent="0.25">
      <c r="B13" s="8" t="s">
        <v>35</v>
      </c>
      <c r="C13" s="29">
        <v>7844196</v>
      </c>
      <c r="D13" s="29">
        <v>2840274</v>
      </c>
      <c r="E13" s="30">
        <v>819670</v>
      </c>
      <c r="F13" s="30">
        <v>11541984</v>
      </c>
      <c r="G13" s="31">
        <v>12549703</v>
      </c>
      <c r="H13" s="67">
        <v>10538180</v>
      </c>
    </row>
    <row r="14" spans="2:8" x14ac:dyDescent="0.25">
      <c r="B14" s="8" t="s">
        <v>36</v>
      </c>
      <c r="C14" s="29">
        <v>16580144</v>
      </c>
      <c r="D14" s="29">
        <v>19481508</v>
      </c>
      <c r="E14" s="30">
        <v>24953975</v>
      </c>
      <c r="F14" s="30">
        <v>19058203</v>
      </c>
      <c r="G14" s="31">
        <v>16633117</v>
      </c>
      <c r="H14" s="67">
        <v>18982572</v>
      </c>
    </row>
    <row r="15" spans="2:8" x14ac:dyDescent="0.25">
      <c r="B15" s="8" t="s">
        <v>37</v>
      </c>
      <c r="C15" s="29">
        <v>11521320</v>
      </c>
      <c r="D15" s="29">
        <v>15509027</v>
      </c>
      <c r="E15" s="30">
        <v>13632332</v>
      </c>
      <c r="F15" s="30">
        <v>14277430</v>
      </c>
      <c r="G15" s="31">
        <v>12714280</v>
      </c>
      <c r="H15" s="67">
        <v>16502731</v>
      </c>
    </row>
    <row r="16" spans="2:8" x14ac:dyDescent="0.25">
      <c r="B16" s="8" t="s">
        <v>38</v>
      </c>
      <c r="C16" s="29">
        <v>-1128498</v>
      </c>
      <c r="D16" s="29">
        <v>2879311</v>
      </c>
      <c r="E16" s="30">
        <v>2636996</v>
      </c>
      <c r="F16" s="30">
        <v>2719911</v>
      </c>
      <c r="G16" s="31">
        <v>2645155</v>
      </c>
      <c r="H16" s="67">
        <v>-2706878</v>
      </c>
    </row>
    <row r="17" spans="2:8" x14ac:dyDescent="0.25">
      <c r="B17" s="12"/>
      <c r="C17" s="32">
        <f t="shared" ref="C17:H17" si="1">SUM(C6:C12)</f>
        <v>144055911</v>
      </c>
      <c r="D17" s="32">
        <f t="shared" si="1"/>
        <v>160088168</v>
      </c>
      <c r="E17" s="32">
        <f t="shared" si="1"/>
        <v>162222730</v>
      </c>
      <c r="F17" s="32">
        <f t="shared" si="1"/>
        <v>152474518</v>
      </c>
      <c r="G17" s="32">
        <f t="shared" si="1"/>
        <v>136037791</v>
      </c>
      <c r="H17" s="32">
        <f t="shared" si="1"/>
        <v>127655086</v>
      </c>
    </row>
    <row r="18" spans="2:8" x14ac:dyDescent="0.25">
      <c r="B18" s="12"/>
      <c r="C18" s="32"/>
      <c r="D18" s="32"/>
      <c r="E18" s="32"/>
      <c r="F18" s="32"/>
      <c r="G18" s="32"/>
      <c r="H18" s="66"/>
    </row>
    <row r="19" spans="2:8" x14ac:dyDescent="0.25">
      <c r="B19" s="59" t="s">
        <v>68</v>
      </c>
      <c r="C19" s="32">
        <f>SUM(C20:C26)</f>
        <v>5164993</v>
      </c>
      <c r="D19" s="32">
        <f t="shared" ref="D19:H19" si="2">SUM(D20:D26)</f>
        <v>11447296</v>
      </c>
      <c r="E19" s="32">
        <f t="shared" si="2"/>
        <v>7908750</v>
      </c>
      <c r="F19" s="32">
        <f t="shared" si="2"/>
        <v>5985580</v>
      </c>
      <c r="G19" s="32">
        <f t="shared" si="2"/>
        <v>8636512</v>
      </c>
      <c r="H19" s="32">
        <f t="shared" si="2"/>
        <v>9886447</v>
      </c>
    </row>
    <row r="20" spans="2:8" x14ac:dyDescent="0.25">
      <c r="B20" s="8" t="s">
        <v>39</v>
      </c>
      <c r="C20" s="29">
        <v>697840</v>
      </c>
      <c r="D20" s="29">
        <v>1312792</v>
      </c>
      <c r="E20" s="30">
        <v>1202048</v>
      </c>
      <c r="F20" s="30">
        <v>904796</v>
      </c>
      <c r="G20" s="31">
        <v>717324</v>
      </c>
      <c r="H20" s="66">
        <v>817134</v>
      </c>
    </row>
    <row r="21" spans="2:8" x14ac:dyDescent="0.25">
      <c r="B21" s="8" t="s">
        <v>40</v>
      </c>
      <c r="C21" s="29">
        <v>79359</v>
      </c>
      <c r="D21" s="29">
        <v>171954</v>
      </c>
      <c r="E21" s="30">
        <v>611490</v>
      </c>
      <c r="F21" s="30">
        <v>175587</v>
      </c>
      <c r="G21" s="31">
        <v>275659</v>
      </c>
      <c r="H21" s="66">
        <v>259083</v>
      </c>
    </row>
    <row r="22" spans="2:8" x14ac:dyDescent="0.25">
      <c r="B22" s="8" t="s">
        <v>41</v>
      </c>
      <c r="C22" s="29">
        <v>126000</v>
      </c>
      <c r="D22" s="29">
        <v>217000</v>
      </c>
      <c r="E22" s="30">
        <v>215000</v>
      </c>
      <c r="F22" s="30">
        <v>350000</v>
      </c>
      <c r="G22" s="31">
        <v>280000</v>
      </c>
      <c r="H22" s="66">
        <v>230000</v>
      </c>
    </row>
    <row r="23" spans="2:8" x14ac:dyDescent="0.25">
      <c r="B23" s="8" t="s">
        <v>42</v>
      </c>
      <c r="C23" s="29">
        <v>200000</v>
      </c>
      <c r="D23" s="29">
        <v>200000</v>
      </c>
      <c r="E23" s="30">
        <v>350000</v>
      </c>
      <c r="F23" s="30">
        <v>410000</v>
      </c>
      <c r="G23" s="31">
        <v>1220000</v>
      </c>
      <c r="H23" s="68">
        <v>540000</v>
      </c>
    </row>
    <row r="24" spans="2:8" x14ac:dyDescent="0.25">
      <c r="B24" s="8" t="s">
        <v>43</v>
      </c>
      <c r="C24" s="29">
        <v>2628768</v>
      </c>
      <c r="D24" s="29">
        <v>2666385</v>
      </c>
      <c r="E24" s="30">
        <v>2543372</v>
      </c>
      <c r="F24" s="30">
        <v>2936724</v>
      </c>
      <c r="G24" s="31">
        <v>4801747</v>
      </c>
      <c r="H24" s="68">
        <v>6354870</v>
      </c>
    </row>
    <row r="25" spans="2:8" x14ac:dyDescent="0.25">
      <c r="B25" s="8" t="s">
        <v>44</v>
      </c>
      <c r="C25" s="29">
        <v>1433026</v>
      </c>
      <c r="D25" s="29">
        <v>951056</v>
      </c>
      <c r="E25" s="30">
        <v>1074784</v>
      </c>
      <c r="F25" s="30">
        <v>1208473</v>
      </c>
      <c r="G25" s="31">
        <v>1341782</v>
      </c>
      <c r="H25" s="68">
        <v>1685360</v>
      </c>
    </row>
    <row r="26" spans="2:8" x14ac:dyDescent="0.25">
      <c r="B26" s="8" t="s">
        <v>45</v>
      </c>
      <c r="C26" s="29"/>
      <c r="D26" s="29">
        <v>5928109</v>
      </c>
      <c r="E26" s="30">
        <v>1912056</v>
      </c>
      <c r="F26" s="30" t="s">
        <v>14</v>
      </c>
      <c r="G26" s="31" t="s">
        <v>14</v>
      </c>
      <c r="H26" s="66"/>
    </row>
    <row r="27" spans="2:8" x14ac:dyDescent="0.25">
      <c r="B27" s="56" t="s">
        <v>69</v>
      </c>
      <c r="C27" s="32">
        <f>C17-C19</f>
        <v>138890918</v>
      </c>
      <c r="D27" s="32">
        <f t="shared" ref="D27:H27" si="3">D17-D19</f>
        <v>148640872</v>
      </c>
      <c r="E27" s="32">
        <f t="shared" si="3"/>
        <v>154313980</v>
      </c>
      <c r="F27" s="32">
        <f t="shared" si="3"/>
        <v>146488938</v>
      </c>
      <c r="G27" s="32">
        <f t="shared" si="3"/>
        <v>127401279</v>
      </c>
      <c r="H27" s="32">
        <f t="shared" si="3"/>
        <v>117768639</v>
      </c>
    </row>
    <row r="28" spans="2:8" x14ac:dyDescent="0.25">
      <c r="B28" s="55" t="s">
        <v>70</v>
      </c>
      <c r="C28" s="29">
        <f>C29+C30</f>
        <v>28321496</v>
      </c>
      <c r="D28" s="29">
        <f t="shared" ref="D28:H28" si="4">D29+D30</f>
        <v>33013320</v>
      </c>
      <c r="E28" s="29">
        <f t="shared" si="4"/>
        <v>34802118</v>
      </c>
      <c r="F28" s="29">
        <f t="shared" si="4"/>
        <v>29455351</v>
      </c>
      <c r="G28" s="29">
        <f t="shared" si="4"/>
        <v>26200000</v>
      </c>
      <c r="H28" s="29">
        <f t="shared" si="4"/>
        <v>26000000</v>
      </c>
    </row>
    <row r="29" spans="2:8" x14ac:dyDescent="0.25">
      <c r="B29" s="2" t="s">
        <v>86</v>
      </c>
      <c r="C29" s="29">
        <v>28000000</v>
      </c>
      <c r="D29" s="29">
        <v>32000000</v>
      </c>
      <c r="E29" s="30">
        <v>30000000</v>
      </c>
      <c r="F29" s="30">
        <v>26000000</v>
      </c>
      <c r="G29" s="31">
        <v>26200000</v>
      </c>
      <c r="H29" s="68">
        <v>26000000</v>
      </c>
    </row>
    <row r="30" spans="2:8" x14ac:dyDescent="0.25">
      <c r="B30" s="2" t="s">
        <v>87</v>
      </c>
      <c r="C30" s="29">
        <v>321496</v>
      </c>
      <c r="D30" s="29">
        <v>1013320</v>
      </c>
      <c r="E30" s="30">
        <v>4802118</v>
      </c>
      <c r="F30" s="30">
        <v>3455351</v>
      </c>
      <c r="G30" s="31">
        <v>0</v>
      </c>
      <c r="H30" s="66"/>
    </row>
    <row r="31" spans="2:8" x14ac:dyDescent="0.25">
      <c r="B31" s="55"/>
      <c r="C31" s="29"/>
      <c r="D31" s="29"/>
      <c r="E31" s="30"/>
      <c r="F31" s="30"/>
      <c r="G31" s="31"/>
      <c r="H31" s="66"/>
    </row>
    <row r="32" spans="2:8" x14ac:dyDescent="0.25">
      <c r="B32" s="56" t="s">
        <v>71</v>
      </c>
      <c r="C32" s="32">
        <f>C27-C28</f>
        <v>110569422</v>
      </c>
      <c r="D32" s="32">
        <f t="shared" ref="D32:H32" si="5">D27-D28</f>
        <v>115627552</v>
      </c>
      <c r="E32" s="32">
        <f t="shared" si="5"/>
        <v>119511862</v>
      </c>
      <c r="F32" s="32">
        <f t="shared" si="5"/>
        <v>117033587</v>
      </c>
      <c r="G32" s="32">
        <f t="shared" si="5"/>
        <v>101201279</v>
      </c>
      <c r="H32" s="32">
        <f t="shared" si="5"/>
        <v>91768639</v>
      </c>
    </row>
    <row r="33" spans="2:8" x14ac:dyDescent="0.25">
      <c r="B33" s="60"/>
      <c r="C33" s="32"/>
      <c r="D33" s="32"/>
      <c r="E33" s="32"/>
      <c r="F33" s="32"/>
      <c r="G33" s="32"/>
      <c r="H33" s="66"/>
    </row>
    <row r="34" spans="2:8" ht="15.75" thickBot="1" x14ac:dyDescent="0.3">
      <c r="B34" s="56" t="s">
        <v>72</v>
      </c>
      <c r="C34" s="17">
        <f>C32/('1'!C8/10)</f>
        <v>2.76423555</v>
      </c>
      <c r="D34" s="17">
        <f>D32/('1'!D8/10)</f>
        <v>2.8906887999999999</v>
      </c>
      <c r="E34" s="17">
        <f>E32/('1'!E8/10)</f>
        <v>2.9877965500000001</v>
      </c>
      <c r="F34" s="17">
        <f>F32/('1'!F8/10)</f>
        <v>2.7865139761904762</v>
      </c>
      <c r="G34" s="17">
        <f>G32/('1'!G8/10)</f>
        <v>2.4095542619047619</v>
      </c>
      <c r="H34" s="65">
        <f>H32/('1'!H8/10)</f>
        <v>2.1849675952380951</v>
      </c>
    </row>
    <row r="35" spans="2:8" ht="15.75" x14ac:dyDescent="0.25">
      <c r="B35" s="61" t="s">
        <v>73</v>
      </c>
      <c r="C35" s="34">
        <v>40000000</v>
      </c>
      <c r="D35" s="34">
        <v>40000000</v>
      </c>
      <c r="E35" s="35">
        <v>40000000</v>
      </c>
      <c r="F35" s="35">
        <v>42000000</v>
      </c>
      <c r="G35" s="36">
        <v>42000000</v>
      </c>
      <c r="H35" s="66">
        <f>'1'!H8/10</f>
        <v>42000000</v>
      </c>
    </row>
    <row r="36" spans="2:8" ht="15.75" x14ac:dyDescent="0.25">
      <c r="B36" s="33"/>
      <c r="C36" s="34"/>
      <c r="D36" s="34"/>
      <c r="E36" s="35"/>
      <c r="F36" s="35"/>
      <c r="G36" s="36"/>
    </row>
    <row r="37" spans="2:8" ht="15.75" x14ac:dyDescent="0.25">
      <c r="B37" s="33"/>
      <c r="C37" s="34"/>
      <c r="D37" s="34"/>
      <c r="E37" s="37"/>
      <c r="F37" s="37"/>
      <c r="G37" s="36"/>
    </row>
    <row r="38" spans="2:8" ht="15.75" x14ac:dyDescent="0.25">
      <c r="B38" s="33"/>
      <c r="C38" s="34"/>
      <c r="D38" s="34"/>
      <c r="E38" s="35"/>
      <c r="F38" s="37"/>
      <c r="G38" s="38"/>
    </row>
    <row r="39" spans="2:8" ht="15.75" x14ac:dyDescent="0.25">
      <c r="B39" s="33"/>
      <c r="C39" s="34"/>
      <c r="D39" s="34"/>
      <c r="E39" s="35"/>
      <c r="F39" s="35"/>
      <c r="G39" s="38"/>
    </row>
    <row r="40" spans="2:8" ht="15.75" x14ac:dyDescent="0.25">
      <c r="B40" s="33"/>
      <c r="C40" s="34"/>
      <c r="D40" s="34"/>
      <c r="E40" s="35"/>
      <c r="F40" s="35"/>
      <c r="G40" s="36"/>
    </row>
    <row r="41" spans="2:8" ht="15.75" x14ac:dyDescent="0.25">
      <c r="B41" s="33"/>
      <c r="C41" s="34"/>
      <c r="D41" s="34"/>
      <c r="E41" s="37"/>
      <c r="F41" s="35"/>
      <c r="G41" s="38"/>
    </row>
    <row r="42" spans="2:8" ht="15.75" x14ac:dyDescent="0.25">
      <c r="B42" s="33"/>
      <c r="C42" s="34"/>
      <c r="D42" s="34"/>
      <c r="E42" s="35"/>
      <c r="F42" s="37"/>
      <c r="G42" s="38"/>
    </row>
    <row r="43" spans="2:8" ht="15.75" x14ac:dyDescent="0.25">
      <c r="B43" s="39"/>
      <c r="C43" s="40"/>
      <c r="D43" s="40"/>
      <c r="E43" s="41"/>
      <c r="F43" s="41"/>
      <c r="G43" s="42"/>
    </row>
    <row r="44" spans="2:8" ht="15.75" x14ac:dyDescent="0.25">
      <c r="B44" s="39"/>
      <c r="C44" s="40"/>
      <c r="D44" s="40"/>
      <c r="E44" s="41"/>
      <c r="F44" s="41"/>
      <c r="G44" s="42"/>
    </row>
    <row r="45" spans="2:8" ht="15.75" x14ac:dyDescent="0.25">
      <c r="B45" s="33"/>
      <c r="C45" s="34"/>
      <c r="D45" s="34"/>
      <c r="E45" s="35"/>
      <c r="F45" s="35"/>
      <c r="G45" s="36"/>
    </row>
    <row r="46" spans="2:8" ht="15.75" x14ac:dyDescent="0.25">
      <c r="B46" s="33"/>
      <c r="C46" s="34"/>
      <c r="D46" s="34"/>
      <c r="E46" s="35"/>
      <c r="F46" s="35"/>
      <c r="G46" s="36"/>
    </row>
    <row r="47" spans="2:8" ht="15.75" x14ac:dyDescent="0.25">
      <c r="B47" s="33"/>
      <c r="C47" s="34"/>
      <c r="D47" s="34"/>
      <c r="E47" s="35"/>
      <c r="F47" s="35"/>
      <c r="G47" s="36"/>
    </row>
    <row r="48" spans="2:8" ht="15.75" x14ac:dyDescent="0.25">
      <c r="B48" s="39"/>
      <c r="C48" s="40"/>
      <c r="D48" s="40"/>
      <c r="E48" s="37"/>
      <c r="F48" s="41"/>
      <c r="G48" s="42"/>
    </row>
    <row r="49" spans="2:7" ht="16.5" thickBot="1" x14ac:dyDescent="0.3">
      <c r="B49" s="33"/>
      <c r="C49" s="34"/>
      <c r="D49" s="34"/>
      <c r="E49" s="35"/>
      <c r="F49" s="35"/>
      <c r="G49" s="36"/>
    </row>
    <row r="50" spans="2:7" ht="16.5" thickBot="1" x14ac:dyDescent="0.3">
      <c r="B50" s="39"/>
      <c r="C50" s="40"/>
      <c r="D50" s="40"/>
      <c r="E50" s="43"/>
      <c r="F50" s="44"/>
      <c r="G50" s="45"/>
    </row>
    <row r="51" spans="2:7" ht="16.5" thickBot="1" x14ac:dyDescent="0.3">
      <c r="B51" s="46"/>
      <c r="C51" s="47"/>
      <c r="D51" s="47"/>
      <c r="E51" s="48"/>
      <c r="F51" s="48"/>
      <c r="G51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abSelected="1" topLeftCell="B1" workbookViewId="0">
      <pane xSplit="1" topLeftCell="C1" activePane="topRight" state="frozen"/>
      <selection activeCell="B4" sqref="B4"/>
      <selection pane="topRight" activeCell="K18" sqref="K18"/>
    </sheetView>
  </sheetViews>
  <sheetFormatPr defaultRowHeight="15" x14ac:dyDescent="0.25"/>
  <cols>
    <col min="1" max="1" width="8.140625" style="1" customWidth="1"/>
    <col min="2" max="2" width="44.28515625" style="1" customWidth="1"/>
    <col min="3" max="4" width="15.28515625" style="1" customWidth="1"/>
    <col min="5" max="6" width="18.140625" style="1" bestFit="1" customWidth="1"/>
    <col min="7" max="7" width="14.28515625" style="1" bestFit="1" customWidth="1"/>
    <col min="8" max="8" width="16" style="1" bestFit="1" customWidth="1"/>
    <col min="9" max="16384" width="9.140625" style="1"/>
  </cols>
  <sheetData>
    <row r="1" spans="2:8" ht="18.75" x14ac:dyDescent="0.3">
      <c r="B1" s="3" t="s">
        <v>0</v>
      </c>
      <c r="C1" s="3"/>
      <c r="D1" s="3"/>
    </row>
    <row r="2" spans="2:8" ht="15.75" x14ac:dyDescent="0.25">
      <c r="B2" s="58" t="s">
        <v>74</v>
      </c>
    </row>
    <row r="3" spans="2:8" ht="15.75" thickBot="1" x14ac:dyDescent="0.3">
      <c r="B3" s="51" t="s">
        <v>58</v>
      </c>
    </row>
    <row r="4" spans="2:8" x14ac:dyDescent="0.25">
      <c r="B4" s="4"/>
      <c r="C4" s="5">
        <v>2013</v>
      </c>
      <c r="D4" s="5">
        <v>2014</v>
      </c>
      <c r="E4" s="6">
        <v>2015</v>
      </c>
      <c r="F4" s="6">
        <v>2016</v>
      </c>
      <c r="G4" s="7">
        <v>2017</v>
      </c>
      <c r="H4" s="1">
        <v>2018</v>
      </c>
    </row>
    <row r="5" spans="2:8" x14ac:dyDescent="0.25">
      <c r="B5" s="56" t="s">
        <v>75</v>
      </c>
      <c r="C5" s="52"/>
      <c r="D5" s="52"/>
      <c r="E5" s="53"/>
      <c r="F5" s="53"/>
      <c r="G5" s="54"/>
    </row>
    <row r="6" spans="2:8" x14ac:dyDescent="0.25">
      <c r="B6" s="8" t="s">
        <v>46</v>
      </c>
      <c r="C6" s="29">
        <v>214148610</v>
      </c>
      <c r="D6" s="29">
        <v>230095348</v>
      </c>
      <c r="E6" s="30">
        <v>252297201</v>
      </c>
      <c r="F6" s="30">
        <v>328231886</v>
      </c>
      <c r="G6" s="31">
        <v>331217980</v>
      </c>
      <c r="H6" s="62">
        <v>355173598</v>
      </c>
    </row>
    <row r="7" spans="2:8" x14ac:dyDescent="0.25">
      <c r="B7" s="8" t="s">
        <v>47</v>
      </c>
      <c r="C7" s="29">
        <v>-33810268</v>
      </c>
      <c r="D7" s="29">
        <v>-30104546</v>
      </c>
      <c r="E7" s="30">
        <v>-29641383</v>
      </c>
      <c r="F7" s="30">
        <v>-32979067</v>
      </c>
      <c r="G7" s="31">
        <v>-41229620</v>
      </c>
      <c r="H7" s="62">
        <v>-29034931</v>
      </c>
    </row>
    <row r="8" spans="2:8" x14ac:dyDescent="0.25">
      <c r="B8" s="8" t="s">
        <v>48</v>
      </c>
      <c r="C8" s="29">
        <v>-182108900</v>
      </c>
      <c r="D8" s="29">
        <v>-228631533</v>
      </c>
      <c r="E8" s="30">
        <v>-232957135</v>
      </c>
      <c r="F8" s="30">
        <v>-330731084</v>
      </c>
      <c r="G8" s="31">
        <v>-245059007</v>
      </c>
      <c r="H8" s="62">
        <v>-308554231</v>
      </c>
    </row>
    <row r="9" spans="2:8" x14ac:dyDescent="0.25">
      <c r="B9" s="12"/>
      <c r="C9" s="32">
        <f>SUM(C6:C8)</f>
        <v>-1770558</v>
      </c>
      <c r="D9" s="32">
        <f t="shared" ref="D9:H9" si="0">SUM(D6:D8)</f>
        <v>-28640731</v>
      </c>
      <c r="E9" s="32">
        <f t="shared" si="0"/>
        <v>-10301317</v>
      </c>
      <c r="F9" s="32">
        <f t="shared" si="0"/>
        <v>-35478265</v>
      </c>
      <c r="G9" s="32">
        <f t="shared" si="0"/>
        <v>44929353</v>
      </c>
      <c r="H9" s="32">
        <f t="shared" si="0"/>
        <v>17584436</v>
      </c>
    </row>
    <row r="10" spans="2:8" x14ac:dyDescent="0.25">
      <c r="B10" s="56" t="s">
        <v>76</v>
      </c>
      <c r="C10" s="32"/>
      <c r="D10" s="32"/>
      <c r="E10" s="32"/>
      <c r="F10" s="32"/>
      <c r="G10" s="32"/>
      <c r="H10" s="62"/>
    </row>
    <row r="11" spans="2:8" x14ac:dyDescent="0.25">
      <c r="B11" s="8" t="s">
        <v>49</v>
      </c>
      <c r="C11" s="29">
        <v>-1151358</v>
      </c>
      <c r="D11" s="29">
        <v>-640040</v>
      </c>
      <c r="E11" s="30">
        <v>-4008974</v>
      </c>
      <c r="F11" s="30">
        <v>-6995958</v>
      </c>
      <c r="G11" s="31">
        <v>-125256253</v>
      </c>
      <c r="H11" s="62">
        <v>-10690486</v>
      </c>
    </row>
    <row r="12" spans="2:8" x14ac:dyDescent="0.25">
      <c r="B12" s="8" t="s">
        <v>50</v>
      </c>
      <c r="C12" s="29">
        <v>18000</v>
      </c>
      <c r="D12" s="29"/>
      <c r="E12" s="30">
        <v>235500</v>
      </c>
      <c r="F12" s="30">
        <v>131068</v>
      </c>
      <c r="G12" s="31">
        <v>514300</v>
      </c>
      <c r="H12" s="62"/>
    </row>
    <row r="13" spans="2:8" x14ac:dyDescent="0.25">
      <c r="B13" s="8" t="s">
        <v>51</v>
      </c>
      <c r="C13" s="29">
        <v>6613075</v>
      </c>
      <c r="D13" s="29">
        <v>10685811</v>
      </c>
      <c r="E13" s="30">
        <v>13403143</v>
      </c>
      <c r="F13" s="30">
        <v>13614277</v>
      </c>
      <c r="G13" s="31">
        <v>33317581</v>
      </c>
      <c r="H13" s="62">
        <v>32205348</v>
      </c>
    </row>
    <row r="14" spans="2:8" x14ac:dyDescent="0.25">
      <c r="B14" s="8" t="s">
        <v>52</v>
      </c>
      <c r="C14" s="29">
        <v>51782747</v>
      </c>
      <c r="D14" s="29">
        <v>49385035</v>
      </c>
      <c r="E14" s="30">
        <v>46223141</v>
      </c>
      <c r="F14" s="30">
        <v>35592208</v>
      </c>
      <c r="G14" s="31">
        <v>28297944</v>
      </c>
      <c r="H14" s="62">
        <v>30317534</v>
      </c>
    </row>
    <row r="15" spans="2:8" x14ac:dyDescent="0.25">
      <c r="B15" s="8" t="s">
        <v>84</v>
      </c>
      <c r="C15" s="29"/>
      <c r="D15" s="29"/>
      <c r="E15" s="30"/>
      <c r="F15" s="30"/>
      <c r="G15" s="31"/>
      <c r="H15" s="62">
        <v>-10000000</v>
      </c>
    </row>
    <row r="16" spans="2:8" x14ac:dyDescent="0.25">
      <c r="B16" s="8" t="s">
        <v>53</v>
      </c>
      <c r="C16" s="29">
        <v>-11741385</v>
      </c>
      <c r="D16" s="29">
        <v>-5398419</v>
      </c>
      <c r="E16" s="30">
        <v>-27000523</v>
      </c>
      <c r="F16" s="30">
        <v>-5534918</v>
      </c>
      <c r="G16" s="31">
        <v>-17673336</v>
      </c>
      <c r="H16" s="62">
        <v>-6490748</v>
      </c>
    </row>
    <row r="17" spans="2:10" x14ac:dyDescent="0.25">
      <c r="B17" s="8" t="s">
        <v>85</v>
      </c>
      <c r="C17" s="29"/>
      <c r="D17" s="29"/>
      <c r="E17" s="30"/>
      <c r="F17" s="30"/>
      <c r="G17" s="31"/>
      <c r="H17" s="62">
        <v>627378</v>
      </c>
    </row>
    <row r="18" spans="2:10" x14ac:dyDescent="0.25">
      <c r="B18" s="8" t="s">
        <v>54</v>
      </c>
      <c r="C18" s="29">
        <f>11441742+387438</f>
        <v>11829180</v>
      </c>
      <c r="D18" s="29">
        <f>444031+13158022</f>
        <v>13602053</v>
      </c>
      <c r="E18" s="30">
        <v>15353670</v>
      </c>
      <c r="F18" s="30">
        <v>17419401</v>
      </c>
      <c r="G18" s="31">
        <v>35919559</v>
      </c>
      <c r="H18" s="62">
        <v>36777945</v>
      </c>
    </row>
    <row r="19" spans="2:10" x14ac:dyDescent="0.25">
      <c r="B19" s="12"/>
      <c r="C19" s="32">
        <f>SUM(C11:C18)</f>
        <v>57350259</v>
      </c>
      <c r="D19" s="32">
        <f t="shared" ref="D19:H19" si="1">SUM(D11:D18)</f>
        <v>67634440</v>
      </c>
      <c r="E19" s="32">
        <f t="shared" si="1"/>
        <v>44205957</v>
      </c>
      <c r="F19" s="32">
        <f t="shared" si="1"/>
        <v>54226078</v>
      </c>
      <c r="G19" s="32">
        <f t="shared" si="1"/>
        <v>-44880205</v>
      </c>
      <c r="H19" s="32">
        <f t="shared" si="1"/>
        <v>72746971</v>
      </c>
      <c r="I19" s="32">
        <f t="shared" ref="I19:J19" si="2">SUM(I11:I18)</f>
        <v>0</v>
      </c>
      <c r="J19" s="32">
        <f t="shared" si="2"/>
        <v>0</v>
      </c>
    </row>
    <row r="20" spans="2:10" x14ac:dyDescent="0.25">
      <c r="B20" s="56" t="s">
        <v>77</v>
      </c>
      <c r="C20" s="32"/>
      <c r="D20" s="32"/>
      <c r="E20" s="32"/>
      <c r="F20" s="32"/>
      <c r="G20" s="32"/>
      <c r="H20" s="62"/>
    </row>
    <row r="21" spans="2:10" x14ac:dyDescent="0.25">
      <c r="B21" s="8" t="s">
        <v>56</v>
      </c>
      <c r="C21" s="29">
        <v>-20500000</v>
      </c>
      <c r="D21" s="32"/>
      <c r="E21" s="49"/>
      <c r="F21" s="49"/>
      <c r="G21" s="50"/>
      <c r="H21" s="62"/>
    </row>
    <row r="22" spans="2:10" x14ac:dyDescent="0.25">
      <c r="B22" s="8" t="s">
        <v>55</v>
      </c>
      <c r="C22" s="29">
        <v>-25288505</v>
      </c>
      <c r="D22" s="29">
        <v>-37574712</v>
      </c>
      <c r="E22" s="30">
        <v>-37583693</v>
      </c>
      <c r="F22" s="30">
        <v>-28633933</v>
      </c>
      <c r="G22" s="31">
        <v>-45193171</v>
      </c>
      <c r="H22" s="62">
        <v>-45154116</v>
      </c>
    </row>
    <row r="23" spans="2:10" x14ac:dyDescent="0.25">
      <c r="B23" s="12"/>
      <c r="C23" s="32">
        <f>C22+C21</f>
        <v>-45788505</v>
      </c>
      <c r="D23" s="32">
        <f t="shared" ref="D23:H23" si="3">D22+D21</f>
        <v>-37574712</v>
      </c>
      <c r="E23" s="32">
        <f t="shared" si="3"/>
        <v>-37583693</v>
      </c>
      <c r="F23" s="32">
        <f t="shared" si="3"/>
        <v>-28633933</v>
      </c>
      <c r="G23" s="32">
        <f t="shared" si="3"/>
        <v>-45193171</v>
      </c>
      <c r="H23" s="32">
        <f t="shared" si="3"/>
        <v>-45154116</v>
      </c>
    </row>
    <row r="24" spans="2:10" x14ac:dyDescent="0.25">
      <c r="B24" s="12"/>
      <c r="C24" s="32"/>
      <c r="D24" s="32"/>
      <c r="E24" s="32"/>
      <c r="F24" s="32"/>
      <c r="G24" s="32"/>
      <c r="H24" s="62"/>
    </row>
    <row r="25" spans="2:10" x14ac:dyDescent="0.25">
      <c r="B25" s="51" t="s">
        <v>78</v>
      </c>
      <c r="C25" s="32">
        <f>C23+C19+C9</f>
        <v>9791196</v>
      </c>
      <c r="D25" s="32">
        <f t="shared" ref="D25:H25" si="4">D23+D19+D9</f>
        <v>1418997</v>
      </c>
      <c r="E25" s="32">
        <f t="shared" si="4"/>
        <v>-3679053</v>
      </c>
      <c r="F25" s="32">
        <f t="shared" si="4"/>
        <v>-9886120</v>
      </c>
      <c r="G25" s="32">
        <f t="shared" si="4"/>
        <v>-45144023</v>
      </c>
      <c r="H25" s="32">
        <f t="shared" si="4"/>
        <v>45177291</v>
      </c>
    </row>
    <row r="26" spans="2:10" x14ac:dyDescent="0.25">
      <c r="B26" s="61" t="s">
        <v>79</v>
      </c>
      <c r="C26" s="29">
        <v>484266293</v>
      </c>
      <c r="D26" s="29">
        <v>494057489</v>
      </c>
      <c r="E26" s="30">
        <v>495476489</v>
      </c>
      <c r="F26" s="30">
        <v>491797436</v>
      </c>
      <c r="G26" s="31">
        <v>481911316</v>
      </c>
      <c r="H26" s="62">
        <v>436767292</v>
      </c>
    </row>
    <row r="27" spans="2:10" x14ac:dyDescent="0.25">
      <c r="B27" s="56" t="s">
        <v>80</v>
      </c>
      <c r="C27" s="32">
        <f>C25+C26</f>
        <v>494057489</v>
      </c>
      <c r="D27" s="32">
        <f t="shared" ref="D27:H27" si="5">D25+D26</f>
        <v>495476486</v>
      </c>
      <c r="E27" s="32">
        <f t="shared" si="5"/>
        <v>491797436</v>
      </c>
      <c r="F27" s="32">
        <f t="shared" si="5"/>
        <v>481911316</v>
      </c>
      <c r="G27" s="32">
        <f t="shared" si="5"/>
        <v>436767293</v>
      </c>
      <c r="H27" s="32">
        <f t="shared" si="5"/>
        <v>481944583</v>
      </c>
    </row>
    <row r="28" spans="2:10" x14ac:dyDescent="0.25">
      <c r="B28" s="60"/>
      <c r="C28" s="32"/>
      <c r="D28" s="32"/>
      <c r="E28" s="32"/>
      <c r="F28" s="32"/>
      <c r="G28" s="32"/>
      <c r="H28" s="62"/>
    </row>
    <row r="29" spans="2:10" ht="15.75" thickBot="1" x14ac:dyDescent="0.3">
      <c r="B29" s="56" t="s">
        <v>81</v>
      </c>
      <c r="C29" s="17">
        <f>C9/('1'!C8/10)</f>
        <v>-4.4263950000000003E-2</v>
      </c>
      <c r="D29" s="17">
        <f>D9/('1'!D8/10)</f>
        <v>-0.71601827500000004</v>
      </c>
      <c r="E29" s="17">
        <f>E9/('1'!E8/10)</f>
        <v>-0.25753292500000002</v>
      </c>
      <c r="F29" s="17">
        <f>F9/('1'!F8/10)</f>
        <v>-0.84472059523809528</v>
      </c>
      <c r="G29" s="17">
        <f>G9/('1'!G8/10)</f>
        <v>1.0697464999999999</v>
      </c>
      <c r="H29" s="65">
        <f>H9/('1'!H8/10)</f>
        <v>0.41867704761904762</v>
      </c>
    </row>
    <row r="30" spans="2:10" ht="15.75" x14ac:dyDescent="0.25">
      <c r="B30" s="56" t="s">
        <v>82</v>
      </c>
      <c r="C30" s="19">
        <v>40000000</v>
      </c>
      <c r="D30" s="19">
        <v>40000000</v>
      </c>
      <c r="E30" s="20">
        <v>40000000</v>
      </c>
      <c r="F30" s="20">
        <v>42000000</v>
      </c>
      <c r="G30" s="21">
        <v>42000000</v>
      </c>
      <c r="H30" s="64">
        <f>'1'!H8/10</f>
        <v>42000000</v>
      </c>
    </row>
    <row r="31" spans="2:10" ht="15.75" x14ac:dyDescent="0.25">
      <c r="B31" s="18"/>
      <c r="C31" s="19"/>
      <c r="D31" s="19"/>
      <c r="E31" s="20"/>
      <c r="F31" s="20"/>
      <c r="G31" s="21"/>
    </row>
    <row r="32" spans="2:10" ht="15.75" x14ac:dyDescent="0.25">
      <c r="B32" s="22"/>
      <c r="C32" s="23"/>
      <c r="D32" s="23"/>
      <c r="E32" s="24"/>
      <c r="F32" s="24"/>
      <c r="G32" s="25"/>
    </row>
    <row r="33" spans="2:7" ht="15.75" x14ac:dyDescent="0.25">
      <c r="B33" s="22"/>
      <c r="C33" s="23"/>
      <c r="D33" s="23"/>
      <c r="E33" s="24"/>
      <c r="F33" s="24"/>
      <c r="G33" s="25"/>
    </row>
    <row r="34" spans="2:7" ht="15.75" x14ac:dyDescent="0.25">
      <c r="B34" s="18"/>
      <c r="C34" s="19"/>
      <c r="D34" s="19"/>
      <c r="E34" s="20"/>
      <c r="F34" s="20"/>
      <c r="G34" s="21"/>
    </row>
    <row r="35" spans="2:7" ht="15.75" x14ac:dyDescent="0.25">
      <c r="B35" s="22"/>
      <c r="C35" s="23"/>
      <c r="D35" s="23"/>
      <c r="E35" s="24"/>
      <c r="F35" s="24"/>
      <c r="G35" s="25"/>
    </row>
    <row r="36" spans="2:7" ht="16.5" thickBot="1" x14ac:dyDescent="0.3">
      <c r="B36" s="26"/>
      <c r="C36" s="27"/>
      <c r="D36" s="27"/>
      <c r="E36" s="28"/>
      <c r="F36" s="28"/>
      <c r="G36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2020-04-12T06:01:24Z</dcterms:modified>
</cp:coreProperties>
</file>