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Miscelleneous\A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2" l="1"/>
  <c r="E6" i="2"/>
  <c r="D26" i="3"/>
  <c r="E26" i="3"/>
  <c r="D19" i="3"/>
  <c r="E19" i="3"/>
  <c r="D12" i="3"/>
  <c r="D33" i="3" s="1"/>
  <c r="E12" i="3"/>
  <c r="E33" i="3" s="1"/>
  <c r="E23" i="2"/>
  <c r="E9" i="2"/>
  <c r="E7" i="2"/>
  <c r="E58" i="1"/>
  <c r="E45" i="1"/>
  <c r="E30" i="1"/>
  <c r="E22" i="1"/>
  <c r="E11" i="1"/>
  <c r="E6" i="1"/>
  <c r="E28" i="3" l="1"/>
  <c r="E30" i="3" s="1"/>
  <c r="D28" i="3"/>
  <c r="D30" i="3" s="1"/>
  <c r="E15" i="2"/>
  <c r="E19" i="2" s="1"/>
  <c r="E21" i="2" s="1"/>
  <c r="E27" i="2" s="1"/>
  <c r="E43" i="1"/>
  <c r="E55" i="1" s="1"/>
  <c r="E57" i="1"/>
  <c r="E18" i="1"/>
  <c r="C7" i="2"/>
  <c r="D7" i="2"/>
  <c r="B7" i="2"/>
  <c r="C58" i="1"/>
  <c r="D58" i="1"/>
  <c r="B58" i="1"/>
  <c r="E29" i="2" l="1"/>
  <c r="F29" i="2"/>
  <c r="D23" i="2"/>
  <c r="D9" i="2"/>
  <c r="D30" i="1"/>
  <c r="D22" i="1"/>
  <c r="D45" i="1"/>
  <c r="D57" i="1" s="1"/>
  <c r="D15" i="2" l="1"/>
  <c r="D19" i="2" s="1"/>
  <c r="D21" i="2" s="1"/>
  <c r="D27" i="2" s="1"/>
  <c r="G10" i="4" s="1"/>
  <c r="D43" i="1"/>
  <c r="D55" i="1"/>
  <c r="G8" i="4"/>
  <c r="D11" i="1"/>
  <c r="G9" i="4" s="1"/>
  <c r="D6" i="1"/>
  <c r="G12" i="4" l="1"/>
  <c r="G7" i="4"/>
  <c r="D29" i="2"/>
  <c r="G11" i="4"/>
  <c r="D18" i="1"/>
  <c r="G6" i="4" s="1"/>
  <c r="C30" i="1" l="1"/>
  <c r="B30" i="1"/>
  <c r="B6" i="1" l="1"/>
  <c r="C6" i="1"/>
  <c r="B9" i="2"/>
  <c r="B15" i="2" s="1"/>
  <c r="C9" i="2"/>
  <c r="C15" i="2" s="1"/>
  <c r="B22" i="1"/>
  <c r="C22" i="1"/>
  <c r="B9" i="4"/>
  <c r="C9" i="4"/>
  <c r="D9" i="4"/>
  <c r="B11" i="1"/>
  <c r="E9" i="4" s="1"/>
  <c r="C11" i="1"/>
  <c r="F9" i="4" s="1"/>
  <c r="D11" i="4" l="1"/>
  <c r="C11" i="4"/>
  <c r="C19" i="2"/>
  <c r="C21" i="2" s="1"/>
  <c r="F11" i="4"/>
  <c r="B11" i="4"/>
  <c r="B19" i="2"/>
  <c r="B21" i="2" s="1"/>
  <c r="E11" i="4"/>
  <c r="D10" i="4" l="1"/>
  <c r="D6" i="4"/>
  <c r="D12" i="4"/>
  <c r="D8" i="4"/>
  <c r="D7" i="4"/>
  <c r="B26" i="3"/>
  <c r="B19" i="3"/>
  <c r="B12" i="3"/>
  <c r="B33" i="3" s="1"/>
  <c r="B23" i="2"/>
  <c r="B27" i="2" s="1"/>
  <c r="B43" i="1"/>
  <c r="B45" i="1"/>
  <c r="B18" i="1"/>
  <c r="C26" i="3"/>
  <c r="C19" i="3"/>
  <c r="C12" i="3"/>
  <c r="C23" i="2"/>
  <c r="C27" i="2" s="1"/>
  <c r="C43" i="1"/>
  <c r="C45" i="1"/>
  <c r="C18" i="1"/>
  <c r="F6" i="4" l="1"/>
  <c r="C6" i="4"/>
  <c r="B29" i="2"/>
  <c r="E10" i="4"/>
  <c r="E6" i="4"/>
  <c r="C29" i="2"/>
  <c r="F10" i="4"/>
  <c r="C10" i="4"/>
  <c r="B10" i="4"/>
  <c r="B12" i="4"/>
  <c r="B7" i="4"/>
  <c r="B8" i="4"/>
  <c r="B57" i="1"/>
  <c r="E12" i="4"/>
  <c r="E8" i="4"/>
  <c r="E7" i="4"/>
  <c r="C57" i="1"/>
  <c r="F12" i="4"/>
  <c r="F7" i="4"/>
  <c r="F8" i="4"/>
  <c r="C12" i="4"/>
  <c r="C8" i="4"/>
  <c r="C7" i="4"/>
  <c r="C28" i="3"/>
  <c r="C30" i="3" s="1"/>
  <c r="C33" i="3"/>
  <c r="B6" i="4"/>
  <c r="B28" i="3"/>
  <c r="B30" i="3" s="1"/>
  <c r="C55" i="1"/>
  <c r="B55" i="1"/>
</calcChain>
</file>

<file path=xl/sharedStrings.xml><?xml version="1.0" encoding="utf-8"?>
<sst xmlns="http://schemas.openxmlformats.org/spreadsheetml/2006/main" count="104" uniqueCount="94">
  <si>
    <t>Gross Profit</t>
  </si>
  <si>
    <t>Operating Profit</t>
  </si>
  <si>
    <t>Financial Expenses</t>
  </si>
  <si>
    <t>Share capital</t>
  </si>
  <si>
    <t>Contribution to WPPF</t>
  </si>
  <si>
    <t>Inventories</t>
  </si>
  <si>
    <t>Property, plant and equipment</t>
  </si>
  <si>
    <t>Deferred tax liability</t>
  </si>
  <si>
    <t>Non operating income</t>
  </si>
  <si>
    <t>Current tax</t>
  </si>
  <si>
    <t>Deferred tax</t>
  </si>
  <si>
    <t>Capital work in progress</t>
  </si>
  <si>
    <t>General reserve</t>
  </si>
  <si>
    <t>Retained earnings</t>
  </si>
  <si>
    <t>Provision for income tax</t>
  </si>
  <si>
    <t>USMANIA GLASS SHEET FACTORY LIMITED</t>
  </si>
  <si>
    <t>Goodwill</t>
  </si>
  <si>
    <t>BCIC current accounts</t>
  </si>
  <si>
    <t>Current accounts with BCIC enterprise</t>
  </si>
  <si>
    <t>Advances, deposits and prepayments</t>
  </si>
  <si>
    <t>Cash &amp; Cash-equivalents</t>
  </si>
  <si>
    <t>Capital reserve</t>
  </si>
  <si>
    <t>Dividend equalization reserve</t>
  </si>
  <si>
    <t>Govt. loan for voluntary retirement</t>
  </si>
  <si>
    <t>Govt. loan (BMRE)</t>
  </si>
  <si>
    <t>Govt. Quasi Equity Loan (Interest free)</t>
  </si>
  <si>
    <t>Loan from BCIC</t>
  </si>
  <si>
    <t>Payable to gratuity fund</t>
  </si>
  <si>
    <t>Creditors for goods supplied</t>
  </si>
  <si>
    <t>Creditors for expenses</t>
  </si>
  <si>
    <t>Creditors for other finance</t>
  </si>
  <si>
    <t>Dividend payable</t>
  </si>
  <si>
    <t>BCIC Current accounts</t>
  </si>
  <si>
    <t>Current account with BCIC enterprises</t>
  </si>
  <si>
    <t>Provision for CPPF</t>
  </si>
  <si>
    <t>General Administrative expenses</t>
  </si>
  <si>
    <t>BCIC management expenses levy</t>
  </si>
  <si>
    <t>Research &amp; development expenses</t>
  </si>
  <si>
    <t>Amortization of goodwill</t>
  </si>
  <si>
    <t>Selling &amp; distribution expenses</t>
  </si>
  <si>
    <t>Cash received from sales of goods</t>
  </si>
  <si>
    <t>Cash receipts from other revenue</t>
  </si>
  <si>
    <t>Cash payments to suppliers for goods</t>
  </si>
  <si>
    <t>Cash payments to and on behalf of employees</t>
  </si>
  <si>
    <t>Payments for administrative, selling, distribution and others expenses</t>
  </si>
  <si>
    <t>Cash payments of income taxes</t>
  </si>
  <si>
    <t>Cash paid to acquire fixed assets</t>
  </si>
  <si>
    <t>Received against BCIC Current Accounts</t>
  </si>
  <si>
    <t>Current accounts with BCIC enterprises</t>
  </si>
  <si>
    <t>Dividend refund</t>
  </si>
  <si>
    <t>Govt. loan (BMRE) paid (including interest)</t>
  </si>
  <si>
    <t>Debt to Equity</t>
  </si>
  <si>
    <t>Current Ratio</t>
  </si>
  <si>
    <t>Operating Margin</t>
  </si>
  <si>
    <t>Revaluation Reserve</t>
  </si>
  <si>
    <t>Loan from GF Trust of UGSFL</t>
  </si>
  <si>
    <t>Balance Sheet</t>
  </si>
  <si>
    <t>As at year end</t>
  </si>
  <si>
    <t>Assets</t>
  </si>
  <si>
    <t>Non Current Assets</t>
  </si>
  <si>
    <t>Current Assets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</si>
  <si>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</si>
  <si>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</si>
  <si>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</si>
  <si>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</si>
  <si>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</si>
  <si>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</si>
  <si>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</si>
  <si>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</si>
  <si>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</si>
  <si>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</si>
  <si>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</si>
  <si>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</si>
  <si>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</si>
  <si>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</si>
  <si>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</si>
  <si>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</si>
  <si>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</si>
  <si>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</si>
  <si>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</si>
  <si>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</si>
  <si>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</si>
  <si>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</si>
  <si>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</si>
  <si>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</si>
  <si>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</si>
  <si>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</si>
  <si>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</si>
  <si>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</si>
  <si>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</si>
  <si>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</si>
  <si>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Net Margin</t>
  </si>
  <si>
    <t>Return on Invested Capital (ROIC)</t>
  </si>
  <si>
    <t>Loan from UGSF G.F. trust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</si>
</sst>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5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0" fillId="0" borderId="0" xfId="0" applyFont="1"/>
    <xf numFmtId="0" fontId="0" fillId="0" borderId="0" xfId="0" applyBorder="1"/>
    <xf numFmtId="3" fontId="1" fillId="0" borderId="0" xfId="0" applyNumberFormat="1" applyFont="1" applyBorder="1"/>
    <xf numFmtId="2" fontId="1" fillId="0" borderId="0" xfId="0" applyNumberFormat="1" applyFont="1"/>
    <xf numFmtId="4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5" fontId="0" fillId="0" borderId="0" xfId="0" applyNumberFormat="1"/>
    <xf numFmtId="164" fontId="0" fillId="0" borderId="0" xfId="1" applyNumberFormat="1" applyFont="1"/>
    <xf numFmtId="164" fontId="1" fillId="0" borderId="0" xfId="1" applyNumberFormat="1" applyFont="1"/>
    <xf numFmtId="164" fontId="0" fillId="0" borderId="0" xfId="1" applyNumberFormat="1" applyFont="1" applyFill="1"/>
    <xf numFmtId="164" fontId="1" fillId="0" borderId="0" xfId="1" applyNumberFormat="1" applyFont="1" applyBorder="1"/>
    <xf numFmtId="164" fontId="1" fillId="0" borderId="0" xfId="1" applyNumberFormat="1" applyFont="1" applyFill="1"/>
    <xf numFmtId="164" fontId="1" fillId="0" borderId="4" xfId="1" applyNumberFormat="1" applyFont="1" applyBorder="1"/>
    <xf numFmtId="164" fontId="0" fillId="0" borderId="0" xfId="1" applyNumberFormat="1" applyFont="1" applyBorder="1"/>
    <xf numFmtId="164" fontId="1" fillId="0" borderId="2" xfId="1" applyNumberFormat="1" applyFont="1" applyBorder="1"/>
    <xf numFmtId="164" fontId="3" fillId="0" borderId="4" xfId="1" applyNumberFormat="1" applyFont="1" applyBorder="1"/>
    <xf numFmtId="10" fontId="0" fillId="0" borderId="0" xfId="2" applyNumberFormat="1" applyFont="1"/>
    <xf numFmtId="2" fontId="0" fillId="0" borderId="0" xfId="0" applyNumberFormat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164" fontId="7" fillId="0" borderId="0" xfId="0" applyNumberFormat="1" applyFont="1"/>
    <xf numFmtId="164" fontId="4" fillId="0" borderId="1" xfId="1" applyNumberFormat="1" applyFont="1" applyBorder="1"/>
    <xf numFmtId="0" fontId="1" fillId="0" borderId="2" xfId="0" applyFont="1" applyBorder="1"/>
    <xf numFmtId="164" fontId="0" fillId="0" borderId="0" xfId="0" applyNumberFormat="1"/>
    <xf numFmtId="164" fontId="7" fillId="0" borderId="0" xfId="0" applyNumberFormat="1" applyFont="1" applyBorder="1"/>
    <xf numFmtId="164" fontId="0" fillId="0" borderId="1" xfId="1" applyNumberFormat="1" applyFont="1" applyBorder="1"/>
    <xf numFmtId="164" fontId="0" fillId="0" borderId="0" xfId="0" applyNumberFormat="1" applyFont="1"/>
    <xf numFmtId="164" fontId="0" fillId="0" borderId="0" xfId="1" applyNumberFormat="1" applyFont="1" applyFill="1" applyBorder="1"/>
    <xf numFmtId="43" fontId="0" fillId="0" borderId="0" xfId="1" applyFont="1"/>
    <xf numFmtId="0" fontId="3" fillId="0" borderId="1" xfId="0" applyFont="1" applyBorder="1"/>
    <xf numFmtId="4" fontId="3" fillId="0" borderId="3" xfId="0" applyNumberFormat="1" applyFont="1" applyBorder="1" applyAlignment="1">
      <alignment horizontal="center"/>
    </xf>
    <xf numFmtId="0" fontId="3" fillId="0" borderId="0" xfId="0" applyFont="1"/>
    <xf numFmtId="0" fontId="8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62"/>
  <sheetViews>
    <sheetView workbookViewId="0">
      <pane xSplit="1" ySplit="4" topLeftCell="B44" activePane="bottomRight" state="frozen"/>
      <selection pane="topRight" activeCell="B1" sqref="B1"/>
      <selection pane="bottomLeft" activeCell="A6" sqref="A6"/>
      <selection pane="bottomRight" activeCell="E46" sqref="E46"/>
    </sheetView>
  </sheetViews>
  <sheetFormatPr defaultRowHeight="15" x14ac:dyDescent="0.25"/>
  <cols>
    <col min="1" max="1" width="55" customWidth="1"/>
    <col min="2" max="3" width="13.42578125" bestFit="1" customWidth="1"/>
    <col min="4" max="4" width="14.28515625" bestFit="1" customWidth="1"/>
    <col min="5" max="5" width="17" customWidth="1"/>
  </cols>
  <sheetData>
    <row r="1" spans="1:5" ht="15.75" x14ac:dyDescent="0.25">
      <c r="A1" s="4" t="s">
        <v>15</v>
      </c>
    </row>
    <row r="2" spans="1:5" ht="15.75" x14ac:dyDescent="0.25">
      <c r="A2" s="4" t="s">
        <v>56</v>
      </c>
    </row>
    <row r="3" spans="1:5" ht="15.75" x14ac:dyDescent="0.25">
      <c r="A3" s="4" t="s">
        <v>57</v>
      </c>
    </row>
    <row r="4" spans="1:5" ht="15.75" x14ac:dyDescent="0.25">
      <c r="B4" s="4">
        <v>2016</v>
      </c>
      <c r="C4" s="4">
        <v>2017</v>
      </c>
      <c r="D4" s="4">
        <v>2018</v>
      </c>
      <c r="E4" s="4">
        <v>2019</v>
      </c>
    </row>
    <row r="5" spans="1:5" x14ac:dyDescent="0.25">
      <c r="A5" s="27" t="s">
        <v>58</v>
      </c>
      <c r="B5" s="16"/>
      <c r="C5" s="16"/>
      <c r="D5" s="16"/>
    </row>
    <row r="6" spans="1:5" x14ac:dyDescent="0.25">
      <c r="A6" s="28" t="s">
        <v>59</v>
      </c>
      <c r="B6" s="17">
        <f t="shared" ref="B6:E6" si="0">SUM(B7:B9)</f>
        <v>262788098</v>
      </c>
      <c r="C6" s="17">
        <f t="shared" si="0"/>
        <v>241368428</v>
      </c>
      <c r="D6" s="17">
        <f t="shared" si="0"/>
        <v>2334035496</v>
      </c>
      <c r="E6" s="17">
        <f t="shared" si="0"/>
        <v>2296399996</v>
      </c>
    </row>
    <row r="7" spans="1:5" x14ac:dyDescent="0.25">
      <c r="A7" t="s">
        <v>6</v>
      </c>
      <c r="B7" s="16">
        <v>256405148</v>
      </c>
      <c r="C7" s="16">
        <v>232034700</v>
      </c>
      <c r="D7" s="16">
        <v>2325220851</v>
      </c>
      <c r="E7" s="16">
        <v>2288429926</v>
      </c>
    </row>
    <row r="8" spans="1:5" x14ac:dyDescent="0.25">
      <c r="A8" t="s">
        <v>16</v>
      </c>
      <c r="B8" s="16">
        <v>6382950</v>
      </c>
      <c r="C8" s="16">
        <v>5471100</v>
      </c>
      <c r="D8" s="16">
        <v>4559250</v>
      </c>
      <c r="E8" s="16">
        <v>3647400</v>
      </c>
    </row>
    <row r="9" spans="1:5" x14ac:dyDescent="0.25">
      <c r="A9" t="s">
        <v>11</v>
      </c>
      <c r="B9" s="16">
        <v>0</v>
      </c>
      <c r="C9" s="16">
        <v>3862628</v>
      </c>
      <c r="D9" s="16">
        <v>4255395</v>
      </c>
      <c r="E9" s="16">
        <v>4322670</v>
      </c>
    </row>
    <row r="10" spans="1:5" x14ac:dyDescent="0.25">
      <c r="B10" s="16"/>
      <c r="C10" s="16"/>
      <c r="D10" s="16"/>
    </row>
    <row r="11" spans="1:5" x14ac:dyDescent="0.25">
      <c r="A11" s="28" t="s">
        <v>60</v>
      </c>
      <c r="B11" s="17">
        <f t="shared" ref="B11:E11" si="1">SUM(B12:B16)</f>
        <v>412425986</v>
      </c>
      <c r="C11" s="17">
        <f t="shared" si="1"/>
        <v>345288480</v>
      </c>
      <c r="D11" s="17">
        <f t="shared" si="1"/>
        <v>297683768</v>
      </c>
      <c r="E11" s="17">
        <f t="shared" si="1"/>
        <v>192227932</v>
      </c>
    </row>
    <row r="12" spans="1:5" x14ac:dyDescent="0.25">
      <c r="A12" s="6" t="s">
        <v>5</v>
      </c>
      <c r="B12" s="16">
        <v>83228098</v>
      </c>
      <c r="C12" s="16">
        <v>126401837</v>
      </c>
      <c r="D12" s="16">
        <v>126640062</v>
      </c>
      <c r="E12" s="16">
        <v>67095460</v>
      </c>
    </row>
    <row r="13" spans="1:5" x14ac:dyDescent="0.25">
      <c r="A13" s="6" t="s">
        <v>17</v>
      </c>
      <c r="B13" s="16">
        <v>0</v>
      </c>
      <c r="C13" s="16">
        <v>2808067</v>
      </c>
      <c r="D13" s="16">
        <v>0</v>
      </c>
    </row>
    <row r="14" spans="1:5" x14ac:dyDescent="0.25">
      <c r="A14" s="6" t="s">
        <v>18</v>
      </c>
      <c r="B14" s="16">
        <v>324305</v>
      </c>
      <c r="C14" s="16">
        <v>689791</v>
      </c>
      <c r="D14" s="16">
        <v>410423</v>
      </c>
      <c r="E14" s="16">
        <v>3169384</v>
      </c>
    </row>
    <row r="15" spans="1:5" x14ac:dyDescent="0.25">
      <c r="A15" s="6" t="s">
        <v>19</v>
      </c>
      <c r="B15" s="16">
        <v>27225295</v>
      </c>
      <c r="C15" s="16">
        <v>34687049</v>
      </c>
      <c r="D15" s="16">
        <v>38928603</v>
      </c>
      <c r="E15" s="16">
        <v>32974202</v>
      </c>
    </row>
    <row r="16" spans="1:5" x14ac:dyDescent="0.25">
      <c r="A16" s="6" t="s">
        <v>20</v>
      </c>
      <c r="B16" s="16">
        <v>301648288</v>
      </c>
      <c r="C16" s="16">
        <v>180701736</v>
      </c>
      <c r="D16" s="16">
        <v>131704680</v>
      </c>
      <c r="E16" s="16">
        <v>88988886</v>
      </c>
    </row>
    <row r="17" spans="1:5" x14ac:dyDescent="0.25">
      <c r="B17" s="16"/>
      <c r="C17" s="16"/>
      <c r="D17" s="16"/>
    </row>
    <row r="18" spans="1:5" x14ac:dyDescent="0.25">
      <c r="A18" s="3"/>
      <c r="B18" s="17">
        <f t="shared" ref="B18:E18" si="2">SUM(B6,B11)</f>
        <v>675214084</v>
      </c>
      <c r="C18" s="17">
        <f t="shared" si="2"/>
        <v>586656908</v>
      </c>
      <c r="D18" s="17">
        <f t="shared" si="2"/>
        <v>2631719264</v>
      </c>
      <c r="E18" s="17">
        <f t="shared" si="2"/>
        <v>2488627928</v>
      </c>
    </row>
    <row r="19" spans="1:5" x14ac:dyDescent="0.25">
      <c r="B19" s="16"/>
      <c r="C19" s="16"/>
      <c r="D19" s="16"/>
    </row>
    <row r="20" spans="1:5" ht="15.75" x14ac:dyDescent="0.25">
      <c r="A20" s="29" t="s">
        <v>61</v>
      </c>
      <c r="B20" s="17"/>
      <c r="C20" s="17"/>
      <c r="D20" s="17"/>
    </row>
    <row r="21" spans="1:5" ht="15.75" x14ac:dyDescent="0.25">
      <c r="A21" s="30" t="s">
        <v>62</v>
      </c>
      <c r="B21" s="16"/>
      <c r="C21" s="16"/>
      <c r="D21" s="16"/>
    </row>
    <row r="22" spans="1:5" x14ac:dyDescent="0.25">
      <c r="A22" s="28" t="s">
        <v>63</v>
      </c>
      <c r="B22" s="17">
        <f t="shared" ref="B22:E22" si="3">SUM(B23:B28)</f>
        <v>329912402</v>
      </c>
      <c r="C22" s="17">
        <f t="shared" si="3"/>
        <v>329639733</v>
      </c>
      <c r="D22" s="17">
        <f t="shared" si="3"/>
        <v>656583412</v>
      </c>
      <c r="E22" s="17">
        <f t="shared" si="3"/>
        <v>646965351</v>
      </c>
    </row>
    <row r="23" spans="1:5" x14ac:dyDescent="0.25">
      <c r="A23" t="s">
        <v>23</v>
      </c>
      <c r="B23" s="16">
        <v>1500000</v>
      </c>
      <c r="C23" s="16">
        <v>1500000</v>
      </c>
      <c r="D23" s="16">
        <v>1500000</v>
      </c>
      <c r="E23" s="16">
        <v>1500000</v>
      </c>
    </row>
    <row r="24" spans="1:5" x14ac:dyDescent="0.25">
      <c r="A24" s="6" t="s">
        <v>24</v>
      </c>
      <c r="B24" s="16">
        <v>216468252</v>
      </c>
      <c r="C24" s="16">
        <v>209558743</v>
      </c>
      <c r="D24" s="16">
        <v>201694380</v>
      </c>
      <c r="E24" s="16">
        <v>194985742</v>
      </c>
    </row>
    <row r="25" spans="1:5" x14ac:dyDescent="0.25">
      <c r="A25" s="6" t="s">
        <v>25</v>
      </c>
      <c r="B25" s="16">
        <v>111944150</v>
      </c>
      <c r="C25" s="16">
        <v>111944150</v>
      </c>
      <c r="D25" s="16">
        <v>111944150</v>
      </c>
      <c r="E25" s="16">
        <v>111944150</v>
      </c>
    </row>
    <row r="26" spans="1:5" x14ac:dyDescent="0.25">
      <c r="A26" s="6" t="s">
        <v>26</v>
      </c>
      <c r="B26" s="16">
        <v>0</v>
      </c>
      <c r="C26" s="16">
        <v>2800000</v>
      </c>
      <c r="D26" s="16">
        <v>4207169</v>
      </c>
      <c r="E26" s="16">
        <v>4274444</v>
      </c>
    </row>
    <row r="27" spans="1:5" x14ac:dyDescent="0.25">
      <c r="A27" s="6" t="s">
        <v>7</v>
      </c>
      <c r="B27" s="16"/>
      <c r="C27" s="16"/>
      <c r="D27" s="16">
        <v>337237713</v>
      </c>
      <c r="E27" s="16">
        <v>334261015</v>
      </c>
    </row>
    <row r="28" spans="1:5" x14ac:dyDescent="0.25">
      <c r="A28" s="6" t="s">
        <v>27</v>
      </c>
      <c r="B28" s="16">
        <v>0</v>
      </c>
      <c r="C28" s="16">
        <v>3836840</v>
      </c>
      <c r="D28" s="16">
        <v>0</v>
      </c>
    </row>
    <row r="29" spans="1:5" x14ac:dyDescent="0.25">
      <c r="B29" s="16"/>
      <c r="C29" s="16"/>
      <c r="D29" s="16"/>
    </row>
    <row r="30" spans="1:5" x14ac:dyDescent="0.25">
      <c r="A30" s="28" t="s">
        <v>64</v>
      </c>
      <c r="B30" s="17">
        <f>SUM(B31:B41)</f>
        <v>122680100</v>
      </c>
      <c r="C30" s="17">
        <f>SUM(C31:C41)</f>
        <v>113238362</v>
      </c>
      <c r="D30" s="17">
        <f>SUM(D31:D41)</f>
        <v>99499087</v>
      </c>
      <c r="E30" s="17">
        <f>SUM(E31:E41)</f>
        <v>106729845</v>
      </c>
    </row>
    <row r="31" spans="1:5" x14ac:dyDescent="0.25">
      <c r="A31" s="6" t="s">
        <v>28</v>
      </c>
      <c r="B31" s="16">
        <v>27597672</v>
      </c>
      <c r="C31" s="16">
        <v>8532587</v>
      </c>
      <c r="D31" s="16">
        <v>4825076</v>
      </c>
      <c r="E31" s="16">
        <v>4080416</v>
      </c>
    </row>
    <row r="32" spans="1:5" x14ac:dyDescent="0.25">
      <c r="A32" s="6" t="s">
        <v>29</v>
      </c>
      <c r="B32" s="16">
        <v>19221594</v>
      </c>
      <c r="C32" s="16">
        <v>23101067</v>
      </c>
      <c r="D32" s="16">
        <v>25691267</v>
      </c>
      <c r="E32" s="16">
        <v>39363130</v>
      </c>
    </row>
    <row r="33" spans="1:5" x14ac:dyDescent="0.25">
      <c r="A33" s="6" t="s">
        <v>30</v>
      </c>
      <c r="B33" s="16">
        <v>18954201</v>
      </c>
      <c r="C33" s="16">
        <v>25010568</v>
      </c>
      <c r="D33" s="16">
        <v>23148519</v>
      </c>
      <c r="E33" s="16">
        <v>28184644</v>
      </c>
    </row>
    <row r="34" spans="1:5" x14ac:dyDescent="0.25">
      <c r="A34" s="6" t="s">
        <v>31</v>
      </c>
      <c r="B34" s="16">
        <v>11015880</v>
      </c>
      <c r="C34" s="16">
        <v>11325788</v>
      </c>
      <c r="D34" s="16">
        <v>11460036</v>
      </c>
      <c r="E34" s="16">
        <v>12251422</v>
      </c>
    </row>
    <row r="35" spans="1:5" x14ac:dyDescent="0.25">
      <c r="A35" s="6" t="s">
        <v>7</v>
      </c>
      <c r="B35" s="16">
        <v>35279088</v>
      </c>
      <c r="C35" s="16">
        <v>32599052</v>
      </c>
      <c r="D35" s="16">
        <v>0</v>
      </c>
    </row>
    <row r="36" spans="1:5" x14ac:dyDescent="0.25">
      <c r="A36" s="6" t="s">
        <v>32</v>
      </c>
      <c r="B36" s="16">
        <v>393130</v>
      </c>
      <c r="C36" s="16">
        <v>0</v>
      </c>
      <c r="D36" s="16">
        <v>2333674</v>
      </c>
      <c r="E36" s="16">
        <v>1755978</v>
      </c>
    </row>
    <row r="37" spans="1:5" x14ac:dyDescent="0.25">
      <c r="A37" s="6" t="s">
        <v>33</v>
      </c>
      <c r="B37" s="16">
        <v>455674</v>
      </c>
      <c r="C37" s="16">
        <v>432992</v>
      </c>
      <c r="D37" s="16">
        <v>478662</v>
      </c>
      <c r="E37" s="16">
        <v>699423</v>
      </c>
    </row>
    <row r="38" spans="1:5" x14ac:dyDescent="0.25">
      <c r="A38" s="6" t="s">
        <v>55</v>
      </c>
      <c r="B38" s="16"/>
      <c r="C38" s="16"/>
      <c r="D38" s="16">
        <v>11410310</v>
      </c>
    </row>
    <row r="39" spans="1:5" x14ac:dyDescent="0.25">
      <c r="A39" s="6" t="s">
        <v>34</v>
      </c>
      <c r="B39" s="16">
        <v>0</v>
      </c>
      <c r="C39" s="16">
        <v>0</v>
      </c>
      <c r="D39" s="16">
        <v>0</v>
      </c>
    </row>
    <row r="40" spans="1:5" x14ac:dyDescent="0.25">
      <c r="A40" s="6" t="s">
        <v>24</v>
      </c>
      <c r="B40" s="16">
        <v>8468909</v>
      </c>
      <c r="C40" s="16">
        <v>11058568</v>
      </c>
      <c r="D40" s="16">
        <v>17661322</v>
      </c>
      <c r="E40" s="16">
        <v>18866344</v>
      </c>
    </row>
    <row r="41" spans="1:5" x14ac:dyDescent="0.25">
      <c r="A41" s="6" t="s">
        <v>14</v>
      </c>
      <c r="B41" s="16">
        <v>1293952</v>
      </c>
      <c r="C41" s="16">
        <v>1177740</v>
      </c>
      <c r="D41" s="16">
        <v>2490221</v>
      </c>
      <c r="E41" s="16">
        <v>1528488</v>
      </c>
    </row>
    <row r="42" spans="1:5" x14ac:dyDescent="0.25">
      <c r="B42" s="16"/>
      <c r="C42" s="16"/>
      <c r="D42" s="16"/>
    </row>
    <row r="43" spans="1:5" x14ac:dyDescent="0.25">
      <c r="A43" s="3"/>
      <c r="B43" s="17">
        <f t="shared" ref="B43:E43" si="4">SUM(B22,B30)</f>
        <v>452592502</v>
      </c>
      <c r="C43" s="17">
        <f t="shared" si="4"/>
        <v>442878095</v>
      </c>
      <c r="D43" s="17">
        <f t="shared" si="4"/>
        <v>756082499</v>
      </c>
      <c r="E43" s="17">
        <f t="shared" si="4"/>
        <v>753695196</v>
      </c>
    </row>
    <row r="44" spans="1:5" x14ac:dyDescent="0.25">
      <c r="A44" s="3"/>
      <c r="B44" s="18"/>
      <c r="C44" s="16"/>
      <c r="D44" s="16"/>
    </row>
    <row r="45" spans="1:5" x14ac:dyDescent="0.25">
      <c r="A45" s="28" t="s">
        <v>65</v>
      </c>
      <c r="B45" s="17">
        <f t="shared" ref="B45:E45" si="5">SUM(B46:B51)</f>
        <v>222621582</v>
      </c>
      <c r="C45" s="17">
        <f t="shared" si="5"/>
        <v>143778813</v>
      </c>
      <c r="D45" s="17">
        <f t="shared" si="5"/>
        <v>1875636765</v>
      </c>
      <c r="E45" s="17">
        <f t="shared" si="5"/>
        <v>1734932732</v>
      </c>
    </row>
    <row r="46" spans="1:5" x14ac:dyDescent="0.25">
      <c r="A46" t="s">
        <v>3</v>
      </c>
      <c r="B46" s="16">
        <v>130810680</v>
      </c>
      <c r="C46" s="16">
        <v>143891748</v>
      </c>
      <c r="D46" s="16">
        <v>158280910</v>
      </c>
      <c r="E46" s="16">
        <v>174109000</v>
      </c>
    </row>
    <row r="47" spans="1:5" x14ac:dyDescent="0.25">
      <c r="A47" t="s">
        <v>21</v>
      </c>
      <c r="B47" s="16">
        <v>24146227</v>
      </c>
      <c r="C47" s="16">
        <v>24146227</v>
      </c>
      <c r="D47" s="16">
        <v>24146227</v>
      </c>
      <c r="E47" s="16">
        <v>24146227</v>
      </c>
    </row>
    <row r="48" spans="1:5" x14ac:dyDescent="0.25">
      <c r="A48" t="s">
        <v>12</v>
      </c>
      <c r="B48" s="16">
        <v>130135372</v>
      </c>
      <c r="C48" s="16">
        <v>130135372</v>
      </c>
      <c r="D48" s="16">
        <v>130135372</v>
      </c>
      <c r="E48" s="16">
        <v>130135372</v>
      </c>
    </row>
    <row r="49" spans="1:5" x14ac:dyDescent="0.25">
      <c r="A49" t="s">
        <v>54</v>
      </c>
      <c r="B49" s="16"/>
      <c r="C49" s="16"/>
      <c r="D49" s="16">
        <v>1755296659</v>
      </c>
      <c r="E49" s="16">
        <v>1754628133</v>
      </c>
    </row>
    <row r="50" spans="1:5" x14ac:dyDescent="0.25">
      <c r="A50" t="s">
        <v>22</v>
      </c>
      <c r="B50" s="16">
        <v>51658120</v>
      </c>
      <c r="C50" s="16">
        <v>38577052</v>
      </c>
      <c r="D50" s="16">
        <v>24187890</v>
      </c>
      <c r="E50" s="16">
        <v>8359800</v>
      </c>
    </row>
    <row r="51" spans="1:5" x14ac:dyDescent="0.25">
      <c r="A51" t="s">
        <v>13</v>
      </c>
      <c r="B51" s="16">
        <v>-114128817</v>
      </c>
      <c r="C51" s="16">
        <v>-192971586</v>
      </c>
      <c r="D51" s="16">
        <v>-216410293</v>
      </c>
      <c r="E51" s="16">
        <v>-356445800</v>
      </c>
    </row>
    <row r="52" spans="1:5" x14ac:dyDescent="0.25">
      <c r="A52" s="3"/>
      <c r="B52" s="18"/>
      <c r="C52" s="16"/>
      <c r="D52" s="16"/>
    </row>
    <row r="53" spans="1:5" x14ac:dyDescent="0.25">
      <c r="A53" s="3"/>
      <c r="B53" s="18"/>
      <c r="C53" s="16"/>
      <c r="D53" s="16"/>
    </row>
    <row r="54" spans="1:5" x14ac:dyDescent="0.25">
      <c r="A54" s="3"/>
      <c r="B54" s="18"/>
      <c r="C54" s="16"/>
      <c r="D54" s="16"/>
    </row>
    <row r="55" spans="1:5" x14ac:dyDescent="0.25">
      <c r="A55" s="3"/>
      <c r="B55" s="17">
        <f>SUM(B45,B43)</f>
        <v>675214084</v>
      </c>
      <c r="C55" s="17">
        <f>SUM(C45,C43)</f>
        <v>586656908</v>
      </c>
      <c r="D55" s="17">
        <f>SUM(D45,D43)</f>
        <v>2631719264</v>
      </c>
      <c r="E55" s="17">
        <f>SUM(E45,E43)</f>
        <v>2488627928</v>
      </c>
    </row>
    <row r="56" spans="1:5" x14ac:dyDescent="0.25">
      <c r="B56" s="18"/>
      <c r="C56" s="16"/>
      <c r="D56" s="16"/>
    </row>
    <row r="57" spans="1:5" x14ac:dyDescent="0.25">
      <c r="A57" s="31" t="s">
        <v>66</v>
      </c>
      <c r="B57" s="10">
        <f>B45/(B46/10)</f>
        <v>17.018609031005724</v>
      </c>
      <c r="C57" s="10">
        <f>C45/(C46/10)</f>
        <v>9.9921513914752076</v>
      </c>
      <c r="D57" s="10">
        <f>D45/(D46/10)</f>
        <v>118.50050426169524</v>
      </c>
      <c r="E57" s="10">
        <f>E45/(E46/10)</f>
        <v>99.646355558874035</v>
      </c>
    </row>
    <row r="58" spans="1:5" x14ac:dyDescent="0.25">
      <c r="A58" s="31" t="s">
        <v>67</v>
      </c>
      <c r="B58" s="5">
        <f>B46/10</f>
        <v>13081068</v>
      </c>
      <c r="C58" s="5">
        <f t="shared" ref="C58:E58" si="6">C46/10</f>
        <v>14389174.800000001</v>
      </c>
      <c r="D58" s="5">
        <f t="shared" si="6"/>
        <v>15828091</v>
      </c>
      <c r="E58" s="5">
        <f t="shared" si="6"/>
        <v>17410900</v>
      </c>
    </row>
    <row r="59" spans="1:5" x14ac:dyDescent="0.25">
      <c r="B59" s="3"/>
    </row>
    <row r="60" spans="1:5" x14ac:dyDescent="0.25">
      <c r="B60" s="5"/>
      <c r="C60" s="5"/>
      <c r="D60" s="5"/>
    </row>
    <row r="61" spans="1:5" x14ac:dyDescent="0.25">
      <c r="B61" s="1"/>
      <c r="E61" s="35"/>
    </row>
    <row r="62" spans="1:5" x14ac:dyDescent="0.25">
      <c r="B62" s="3"/>
      <c r="C62" s="3"/>
      <c r="D62" s="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52"/>
  <sheetViews>
    <sheetView workbookViewId="0">
      <pane xSplit="1" ySplit="4" topLeftCell="B17" activePane="bottomRight" state="frozen"/>
      <selection pane="topRight" activeCell="B1" sqref="B1"/>
      <selection pane="bottomLeft" activeCell="A6" sqref="A6"/>
      <selection pane="bottomRight" activeCell="F19" sqref="F19"/>
    </sheetView>
  </sheetViews>
  <sheetFormatPr defaultRowHeight="15" x14ac:dyDescent="0.25"/>
  <cols>
    <col min="1" max="1" width="54.28515625" customWidth="1"/>
    <col min="2" max="2" width="16" bestFit="1" customWidth="1"/>
    <col min="3" max="4" width="15.28515625" bestFit="1" customWidth="1"/>
    <col min="5" max="5" width="14" bestFit="1" customWidth="1"/>
    <col min="6" max="6" width="13.5703125" bestFit="1" customWidth="1"/>
  </cols>
  <sheetData>
    <row r="1" spans="1:6" ht="15.75" x14ac:dyDescent="0.25">
      <c r="A1" s="4" t="s">
        <v>15</v>
      </c>
      <c r="B1" s="1"/>
      <c r="C1" s="1"/>
      <c r="D1" s="1"/>
    </row>
    <row r="2" spans="1:6" ht="15.75" x14ac:dyDescent="0.25">
      <c r="A2" s="4" t="s">
        <v>68</v>
      </c>
      <c r="B2" s="1"/>
      <c r="C2" s="1"/>
      <c r="D2" s="1"/>
    </row>
    <row r="3" spans="1:6" ht="15.75" x14ac:dyDescent="0.25">
      <c r="A3" s="4" t="s">
        <v>57</v>
      </c>
      <c r="B3" s="1"/>
      <c r="C3" s="1"/>
      <c r="D3" s="1"/>
    </row>
    <row r="4" spans="1:6" ht="15.75" x14ac:dyDescent="0.25">
      <c r="A4" s="4"/>
      <c r="B4" s="4">
        <v>2016</v>
      </c>
      <c r="C4" s="4">
        <v>2017</v>
      </c>
      <c r="D4" s="4">
        <v>2018</v>
      </c>
      <c r="E4" s="4">
        <v>2019</v>
      </c>
      <c r="F4" s="15"/>
    </row>
    <row r="5" spans="1:6" ht="15.75" x14ac:dyDescent="0.25">
      <c r="A5" s="31" t="s">
        <v>69</v>
      </c>
      <c r="B5" s="32">
        <v>188160979</v>
      </c>
      <c r="C5" s="32">
        <v>180765514</v>
      </c>
      <c r="D5" s="38">
        <v>208056101</v>
      </c>
      <c r="E5" s="36">
        <v>336773306</v>
      </c>
      <c r="F5" s="15"/>
    </row>
    <row r="6" spans="1:6" x14ac:dyDescent="0.25">
      <c r="A6" t="s">
        <v>70</v>
      </c>
      <c r="B6" s="33">
        <v>266487561</v>
      </c>
      <c r="C6" s="33">
        <v>245579031</v>
      </c>
      <c r="D6" s="33">
        <v>215120332</v>
      </c>
      <c r="E6" s="37">
        <f>43926938+326696604+49798378</f>
        <v>420421920</v>
      </c>
      <c r="F6" s="1"/>
    </row>
    <row r="7" spans="1:6" x14ac:dyDescent="0.25">
      <c r="A7" s="31" t="s">
        <v>0</v>
      </c>
      <c r="B7" s="17">
        <f>B5-B6</f>
        <v>-78326582</v>
      </c>
      <c r="C7" s="17">
        <f t="shared" ref="C7:E7" si="0">C5-C6</f>
        <v>-64813517</v>
      </c>
      <c r="D7" s="17">
        <f t="shared" si="0"/>
        <v>-7064231</v>
      </c>
      <c r="E7" s="17">
        <f t="shared" si="0"/>
        <v>-83648614</v>
      </c>
      <c r="F7" s="5"/>
    </row>
    <row r="8" spans="1:6" x14ac:dyDescent="0.25">
      <c r="B8" s="17"/>
      <c r="C8" s="19"/>
      <c r="D8" s="19"/>
      <c r="E8" s="5"/>
      <c r="F8" s="5"/>
    </row>
    <row r="9" spans="1:6" x14ac:dyDescent="0.25">
      <c r="A9" s="31" t="s">
        <v>71</v>
      </c>
      <c r="B9" s="20">
        <f t="shared" ref="B9:E9" si="1">SUM(B10:B14)</f>
        <v>25538767</v>
      </c>
      <c r="C9" s="20">
        <f t="shared" si="1"/>
        <v>26629327</v>
      </c>
      <c r="D9" s="20">
        <f t="shared" si="1"/>
        <v>28583970</v>
      </c>
      <c r="E9" s="20">
        <f t="shared" si="1"/>
        <v>33195448</v>
      </c>
      <c r="F9" s="1"/>
    </row>
    <row r="10" spans="1:6" x14ac:dyDescent="0.25">
      <c r="A10" s="6" t="s">
        <v>35</v>
      </c>
      <c r="B10" s="18">
        <v>22456349</v>
      </c>
      <c r="C10" s="18">
        <v>24189433</v>
      </c>
      <c r="D10" s="18">
        <v>21531870</v>
      </c>
      <c r="E10" s="18">
        <v>24592935</v>
      </c>
      <c r="F10" s="1"/>
    </row>
    <row r="11" spans="1:6" x14ac:dyDescent="0.25">
      <c r="A11" s="6" t="s">
        <v>36</v>
      </c>
      <c r="B11" s="18">
        <v>470000</v>
      </c>
      <c r="C11" s="18">
        <v>452000</v>
      </c>
      <c r="D11" s="18">
        <v>520000</v>
      </c>
      <c r="E11" s="18">
        <v>608000</v>
      </c>
      <c r="F11" s="1"/>
    </row>
    <row r="12" spans="1:6" x14ac:dyDescent="0.25">
      <c r="A12" s="6" t="s">
        <v>37</v>
      </c>
      <c r="B12" s="18">
        <v>304583</v>
      </c>
      <c r="C12" s="18">
        <v>0</v>
      </c>
      <c r="D12" s="18">
        <v>911850</v>
      </c>
      <c r="E12" s="18">
        <v>85345</v>
      </c>
      <c r="F12" s="1"/>
    </row>
    <row r="13" spans="1:6" x14ac:dyDescent="0.25">
      <c r="A13" s="6" t="s">
        <v>38</v>
      </c>
      <c r="B13" s="18">
        <v>911850</v>
      </c>
      <c r="C13" s="18">
        <v>911850</v>
      </c>
      <c r="D13" s="18">
        <v>0</v>
      </c>
      <c r="E13" s="18">
        <v>911850</v>
      </c>
      <c r="F13" s="1"/>
    </row>
    <row r="14" spans="1:6" x14ac:dyDescent="0.25">
      <c r="A14" s="6" t="s">
        <v>39</v>
      </c>
      <c r="B14" s="18">
        <v>1395985</v>
      </c>
      <c r="C14" s="18">
        <v>1076044</v>
      </c>
      <c r="D14" s="18">
        <v>5620250</v>
      </c>
      <c r="E14" s="18">
        <v>6997318</v>
      </c>
      <c r="F14" s="1"/>
    </row>
    <row r="15" spans="1:6" x14ac:dyDescent="0.25">
      <c r="A15" s="31" t="s">
        <v>1</v>
      </c>
      <c r="B15" s="21">
        <f t="shared" ref="B15:E15" si="2">B7-B9</f>
        <v>-103865349</v>
      </c>
      <c r="C15" s="21">
        <f t="shared" si="2"/>
        <v>-91442844</v>
      </c>
      <c r="D15" s="21">
        <f t="shared" si="2"/>
        <v>-35648201</v>
      </c>
      <c r="E15" s="21">
        <f t="shared" si="2"/>
        <v>-116844062</v>
      </c>
      <c r="F15" s="8"/>
    </row>
    <row r="16" spans="1:6" x14ac:dyDescent="0.25">
      <c r="A16" s="34" t="s">
        <v>72</v>
      </c>
      <c r="B16" s="19"/>
      <c r="C16" s="19"/>
      <c r="D16" s="19"/>
      <c r="E16" s="8"/>
      <c r="F16" s="8"/>
    </row>
    <row r="17" spans="1:6" x14ac:dyDescent="0.25">
      <c r="A17" s="6" t="s">
        <v>2</v>
      </c>
      <c r="B17" s="22">
        <v>4642091</v>
      </c>
      <c r="C17" s="22">
        <v>4426752</v>
      </c>
      <c r="D17" s="22">
        <v>4371717</v>
      </c>
      <c r="E17" s="39">
        <v>4405946</v>
      </c>
      <c r="F17" s="1"/>
    </row>
    <row r="18" spans="1:6" x14ac:dyDescent="0.25">
      <c r="A18" s="6" t="s">
        <v>8</v>
      </c>
      <c r="B18" s="22">
        <v>27497689</v>
      </c>
      <c r="C18" s="22">
        <v>15524531</v>
      </c>
      <c r="D18" s="22">
        <v>10690681</v>
      </c>
      <c r="E18" s="39">
        <v>11700055</v>
      </c>
      <c r="F18" s="1"/>
    </row>
    <row r="19" spans="1:6" x14ac:dyDescent="0.25">
      <c r="A19" s="31" t="s">
        <v>73</v>
      </c>
      <c r="B19" s="21">
        <f>B15-B17+B18</f>
        <v>-81009751</v>
      </c>
      <c r="C19" s="21">
        <f>C15-C17+C18</f>
        <v>-80345065</v>
      </c>
      <c r="D19" s="21">
        <f>D15-D17+D18</f>
        <v>-29329237</v>
      </c>
      <c r="E19" s="21">
        <f>E15-E17+E18</f>
        <v>-109549953</v>
      </c>
      <c r="F19" s="8"/>
    </row>
    <row r="20" spans="1:6" x14ac:dyDescent="0.25">
      <c r="A20" s="6" t="s">
        <v>4</v>
      </c>
      <c r="B20" s="22">
        <v>0</v>
      </c>
      <c r="C20" s="22">
        <v>0</v>
      </c>
      <c r="D20" s="22"/>
      <c r="E20" s="8"/>
      <c r="F20" s="8"/>
    </row>
    <row r="21" spans="1:6" x14ac:dyDescent="0.25">
      <c r="A21" s="31" t="s">
        <v>74</v>
      </c>
      <c r="B21" s="19">
        <f t="shared" ref="B21:E21" si="3">B19-B20</f>
        <v>-81009751</v>
      </c>
      <c r="C21" s="19">
        <f t="shared" si="3"/>
        <v>-80345065</v>
      </c>
      <c r="D21" s="19">
        <f t="shared" si="3"/>
        <v>-29329237</v>
      </c>
      <c r="E21" s="19">
        <f t="shared" si="3"/>
        <v>-109549953</v>
      </c>
      <c r="F21" s="8"/>
    </row>
    <row r="22" spans="1:6" x14ac:dyDescent="0.25">
      <c r="A22" s="3"/>
      <c r="B22" s="19"/>
      <c r="C22" s="19"/>
      <c r="D22" s="19"/>
      <c r="E22" s="8"/>
      <c r="F22" s="8"/>
    </row>
    <row r="23" spans="1:6" x14ac:dyDescent="0.25">
      <c r="A23" s="28" t="s">
        <v>75</v>
      </c>
      <c r="B23" s="19">
        <f t="shared" ref="B23:E23" si="4">SUM(B24:B25)</f>
        <v>-1873331</v>
      </c>
      <c r="C23" s="19">
        <f t="shared" si="4"/>
        <v>-1502296</v>
      </c>
      <c r="D23" s="19">
        <f t="shared" si="4"/>
        <v>-5527554</v>
      </c>
      <c r="E23" s="19">
        <f t="shared" si="4"/>
        <v>-1346360</v>
      </c>
    </row>
    <row r="24" spans="1:6" x14ac:dyDescent="0.25">
      <c r="A24" s="6" t="s">
        <v>9</v>
      </c>
      <c r="B24" s="22">
        <v>1293952</v>
      </c>
      <c r="C24" s="22">
        <v>1177740</v>
      </c>
      <c r="D24" s="22">
        <v>1312481</v>
      </c>
      <c r="E24" s="39">
        <v>1528488</v>
      </c>
    </row>
    <row r="25" spans="1:6" x14ac:dyDescent="0.25">
      <c r="A25" s="6" t="s">
        <v>10</v>
      </c>
      <c r="B25" s="22">
        <v>-3167283</v>
      </c>
      <c r="C25" s="22">
        <v>-2680036</v>
      </c>
      <c r="D25" s="22">
        <v>-6840035</v>
      </c>
      <c r="E25" s="39">
        <v>-2874848</v>
      </c>
    </row>
    <row r="26" spans="1:6" x14ac:dyDescent="0.25">
      <c r="A26" s="14"/>
      <c r="B26" s="22"/>
      <c r="C26" s="22"/>
      <c r="D26" s="22"/>
    </row>
    <row r="27" spans="1:6" x14ac:dyDescent="0.25">
      <c r="A27" s="31" t="s">
        <v>76</v>
      </c>
      <c r="B27" s="23">
        <f t="shared" ref="B27:E27" si="5">B21-B23</f>
        <v>-79136420</v>
      </c>
      <c r="C27" s="23">
        <f t="shared" si="5"/>
        <v>-78842769</v>
      </c>
      <c r="D27" s="23">
        <f t="shared" si="5"/>
        <v>-23801683</v>
      </c>
      <c r="E27" s="23">
        <f t="shared" si="5"/>
        <v>-108203593</v>
      </c>
      <c r="F27" s="8"/>
    </row>
    <row r="28" spans="1:6" x14ac:dyDescent="0.25">
      <c r="A28" s="3"/>
      <c r="B28" s="8"/>
      <c r="C28" s="8"/>
      <c r="D28" s="8"/>
    </row>
    <row r="29" spans="1:6" s="44" customFormat="1" x14ac:dyDescent="0.25">
      <c r="A29" s="41" t="s">
        <v>77</v>
      </c>
      <c r="B29" s="42">
        <f>B27/('1'!B46/10)</f>
        <v>-6.0496910496910496</v>
      </c>
      <c r="C29" s="42">
        <f>C27/('1'!C46/10)</f>
        <v>-5.4793113639845421</v>
      </c>
      <c r="D29" s="42">
        <f>D27/('1'!D46/10)</f>
        <v>-1.5037620771829021</v>
      </c>
      <c r="E29" s="42">
        <f>E27/('1'!E46/10)</f>
        <v>-6.2147041795656746</v>
      </c>
      <c r="F29" s="43">
        <f>E27/('1'!E46/10)</f>
        <v>-6.2147041795656746</v>
      </c>
    </row>
    <row r="30" spans="1:6" x14ac:dyDescent="0.25">
      <c r="A30" s="34" t="s">
        <v>78</v>
      </c>
      <c r="B30" s="11">
        <v>13081068</v>
      </c>
      <c r="C30" s="11">
        <v>14389174.800000001</v>
      </c>
      <c r="D30" s="11">
        <v>15828091</v>
      </c>
      <c r="E30" s="11">
        <f>'1'!E46/10</f>
        <v>17410900</v>
      </c>
    </row>
    <row r="52" spans="1:1" x14ac:dyDescent="0.25">
      <c r="A52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34"/>
  <sheetViews>
    <sheetView tabSelected="1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J13" sqref="J13"/>
    </sheetView>
  </sheetViews>
  <sheetFormatPr defaultRowHeight="15" x14ac:dyDescent="0.25"/>
  <cols>
    <col min="1" max="1" width="62.7109375" customWidth="1"/>
    <col min="2" max="3" width="16" bestFit="1" customWidth="1"/>
    <col min="4" max="5" width="17.7109375" customWidth="1"/>
  </cols>
  <sheetData>
    <row r="1" spans="1:5" ht="15.75" x14ac:dyDescent="0.25">
      <c r="A1" s="4" t="s">
        <v>15</v>
      </c>
      <c r="B1" s="12"/>
      <c r="C1" s="2"/>
    </row>
    <row r="2" spans="1:5" ht="15.75" x14ac:dyDescent="0.25">
      <c r="A2" s="4" t="s">
        <v>79</v>
      </c>
      <c r="B2" s="13"/>
      <c r="C2" s="13"/>
    </row>
    <row r="3" spans="1:5" ht="15.75" x14ac:dyDescent="0.25">
      <c r="A3" s="4" t="s">
        <v>57</v>
      </c>
      <c r="B3" s="12"/>
      <c r="C3" s="2"/>
    </row>
    <row r="4" spans="1:5" ht="15.75" x14ac:dyDescent="0.25">
      <c r="A4" s="4"/>
      <c r="B4" s="4">
        <v>2016</v>
      </c>
      <c r="C4" s="4">
        <v>2017</v>
      </c>
      <c r="D4" s="4">
        <v>2018</v>
      </c>
      <c r="E4" s="4">
        <v>2019</v>
      </c>
    </row>
    <row r="5" spans="1:5" x14ac:dyDescent="0.25">
      <c r="A5" s="31" t="s">
        <v>80</v>
      </c>
      <c r="E5" s="40"/>
    </row>
    <row r="6" spans="1:5" x14ac:dyDescent="0.25">
      <c r="A6" t="s">
        <v>40</v>
      </c>
      <c r="B6" s="16">
        <v>193302091</v>
      </c>
      <c r="C6" s="16">
        <v>180832755</v>
      </c>
      <c r="D6" s="16">
        <v>208056101</v>
      </c>
      <c r="E6" s="16">
        <v>243047990</v>
      </c>
    </row>
    <row r="7" spans="1:5" x14ac:dyDescent="0.25">
      <c r="A7" s="6" t="s">
        <v>41</v>
      </c>
      <c r="B7" s="16">
        <v>27497689</v>
      </c>
      <c r="C7" s="16">
        <v>15524531</v>
      </c>
      <c r="D7" s="16">
        <v>10690681</v>
      </c>
      <c r="E7" s="16">
        <v>11700055</v>
      </c>
    </row>
    <row r="8" spans="1:5" x14ac:dyDescent="0.25">
      <c r="A8" s="6" t="s">
        <v>42</v>
      </c>
      <c r="B8" s="16">
        <v>-236330295</v>
      </c>
      <c r="C8" s="16">
        <v>-287151245</v>
      </c>
      <c r="D8" s="16">
        <v>-190467429</v>
      </c>
      <c r="E8" s="16">
        <v>-230499208</v>
      </c>
    </row>
    <row r="9" spans="1:5" x14ac:dyDescent="0.25">
      <c r="A9" s="6" t="s">
        <v>43</v>
      </c>
      <c r="B9" s="16">
        <v>-21622595</v>
      </c>
      <c r="C9" s="16">
        <v>-14103057</v>
      </c>
      <c r="D9" s="16"/>
      <c r="E9" s="16"/>
    </row>
    <row r="10" spans="1:5" x14ac:dyDescent="0.25">
      <c r="A10" s="6" t="s">
        <v>44</v>
      </c>
      <c r="B10" s="16">
        <v>-8627917</v>
      </c>
      <c r="C10" s="16">
        <v>857693</v>
      </c>
      <c r="D10" s="16">
        <v>-29410890</v>
      </c>
      <c r="E10" s="16">
        <v>-39995688</v>
      </c>
    </row>
    <row r="11" spans="1:5" x14ac:dyDescent="0.25">
      <c r="A11" s="6" t="s">
        <v>45</v>
      </c>
      <c r="B11" s="16">
        <v>-5351840</v>
      </c>
      <c r="C11" s="16">
        <v>-3839135</v>
      </c>
      <c r="D11" s="16">
        <v>-3517183</v>
      </c>
      <c r="E11" s="16">
        <v>-2691323</v>
      </c>
    </row>
    <row r="12" spans="1:5" x14ac:dyDescent="0.25">
      <c r="A12" s="3"/>
      <c r="B12" s="21">
        <f t="shared" ref="B12" si="0">SUM(B6:B11)</f>
        <v>-51132867</v>
      </c>
      <c r="C12" s="21">
        <f>SUM(C6:C11)</f>
        <v>-107878458</v>
      </c>
      <c r="D12" s="21">
        <f t="shared" ref="D12:E12" si="1">SUM(D6:D11)</f>
        <v>-4648720</v>
      </c>
      <c r="E12" s="21">
        <f t="shared" si="1"/>
        <v>-18438174</v>
      </c>
    </row>
    <row r="13" spans="1:5" x14ac:dyDescent="0.25">
      <c r="B13" s="16"/>
      <c r="C13" s="16"/>
    </row>
    <row r="14" spans="1:5" x14ac:dyDescent="0.25">
      <c r="A14" s="31" t="s">
        <v>81</v>
      </c>
      <c r="B14" s="16"/>
      <c r="C14" s="16"/>
    </row>
    <row r="15" spans="1:5" x14ac:dyDescent="0.25">
      <c r="A15" t="s">
        <v>46</v>
      </c>
      <c r="B15" s="16">
        <v>-30788372</v>
      </c>
      <c r="C15" s="16">
        <v>-257100</v>
      </c>
      <c r="D15" s="16">
        <v>-57406013</v>
      </c>
      <c r="E15" s="16">
        <v>-924775</v>
      </c>
    </row>
    <row r="16" spans="1:5" x14ac:dyDescent="0.25">
      <c r="A16" s="6" t="s">
        <v>11</v>
      </c>
      <c r="B16" s="16">
        <v>0</v>
      </c>
      <c r="C16" s="16">
        <v>-3862628</v>
      </c>
      <c r="D16" s="16">
        <v>5141741</v>
      </c>
      <c r="E16" s="16"/>
    </row>
    <row r="17" spans="1:5" x14ac:dyDescent="0.25">
      <c r="A17" s="6" t="s">
        <v>47</v>
      </c>
      <c r="B17" s="16">
        <v>2531133</v>
      </c>
      <c r="C17" s="16">
        <v>-3201197</v>
      </c>
      <c r="D17" s="16"/>
      <c r="E17" s="16">
        <v>-577696</v>
      </c>
    </row>
    <row r="18" spans="1:5" x14ac:dyDescent="0.25">
      <c r="A18" s="6" t="s">
        <v>48</v>
      </c>
      <c r="B18" s="16">
        <v>58005</v>
      </c>
      <c r="C18" s="16">
        <v>-388168</v>
      </c>
      <c r="D18" s="16">
        <v>325038</v>
      </c>
      <c r="E18" s="16">
        <v>-2538200</v>
      </c>
    </row>
    <row r="19" spans="1:5" x14ac:dyDescent="0.25">
      <c r="A19" s="3"/>
      <c r="B19" s="21">
        <f t="shared" ref="B19:E19" si="2">SUM(B15:B18)</f>
        <v>-28199234</v>
      </c>
      <c r="C19" s="21">
        <f t="shared" si="2"/>
        <v>-7709093</v>
      </c>
      <c r="D19" s="21">
        <f t="shared" si="2"/>
        <v>-51939234</v>
      </c>
      <c r="E19" s="21">
        <f t="shared" si="2"/>
        <v>-4040671</v>
      </c>
    </row>
    <row r="20" spans="1:5" x14ac:dyDescent="0.25">
      <c r="B20" s="16"/>
      <c r="C20" s="16"/>
    </row>
    <row r="21" spans="1:5" x14ac:dyDescent="0.25">
      <c r="A21" s="31" t="s">
        <v>82</v>
      </c>
      <c r="B21" s="16"/>
      <c r="C21" s="16"/>
    </row>
    <row r="22" spans="1:5" x14ac:dyDescent="0.25">
      <c r="A22" s="6" t="s">
        <v>49</v>
      </c>
      <c r="B22" s="16">
        <v>-3750</v>
      </c>
      <c r="C22" s="16">
        <v>309908</v>
      </c>
      <c r="D22" s="16">
        <v>134248</v>
      </c>
      <c r="E22" s="16">
        <v>791386</v>
      </c>
    </row>
    <row r="23" spans="1:5" x14ac:dyDescent="0.25">
      <c r="A23" s="6" t="s">
        <v>26</v>
      </c>
      <c r="B23" s="16">
        <v>0</v>
      </c>
      <c r="C23" s="16">
        <v>2800000</v>
      </c>
      <c r="D23" s="16">
        <v>1407169</v>
      </c>
      <c r="E23" s="16">
        <v>67275</v>
      </c>
    </row>
    <row r="24" spans="1:5" x14ac:dyDescent="0.25">
      <c r="A24" s="6" t="s">
        <v>93</v>
      </c>
      <c r="B24" s="16"/>
      <c r="C24" s="16"/>
      <c r="D24" s="16">
        <v>11099359</v>
      </c>
      <c r="E24" s="16">
        <v>-11479019</v>
      </c>
    </row>
    <row r="25" spans="1:5" x14ac:dyDescent="0.25">
      <c r="A25" s="6" t="s">
        <v>50</v>
      </c>
      <c r="B25" s="16">
        <v>-7186150</v>
      </c>
      <c r="C25" s="16">
        <v>-8468909</v>
      </c>
      <c r="D25" s="16">
        <v>-5049878</v>
      </c>
      <c r="E25" s="16">
        <v>-9616591</v>
      </c>
    </row>
    <row r="26" spans="1:5" x14ac:dyDescent="0.25">
      <c r="A26" s="3"/>
      <c r="B26" s="24">
        <f t="shared" ref="B26:E26" si="3">SUM(B22:B25)</f>
        <v>-7189900</v>
      </c>
      <c r="C26" s="24">
        <f t="shared" si="3"/>
        <v>-5359001</v>
      </c>
      <c r="D26" s="24">
        <f t="shared" si="3"/>
        <v>7590898</v>
      </c>
      <c r="E26" s="24">
        <f t="shared" si="3"/>
        <v>-20236949</v>
      </c>
    </row>
    <row r="27" spans="1:5" x14ac:dyDescent="0.25">
      <c r="B27" s="16"/>
      <c r="C27" s="16"/>
    </row>
    <row r="28" spans="1:5" x14ac:dyDescent="0.25">
      <c r="A28" s="3" t="s">
        <v>83</v>
      </c>
      <c r="B28" s="17">
        <f t="shared" ref="B28" si="4">SUM(B12,B19,B26)</f>
        <v>-86522001</v>
      </c>
      <c r="C28" s="17">
        <f>SUM(C12,C19,C26)</f>
        <v>-120946552</v>
      </c>
      <c r="D28" s="17">
        <f t="shared" ref="D28:E28" si="5">SUM(D12,D19,D26)</f>
        <v>-48997056</v>
      </c>
      <c r="E28" s="17">
        <f t="shared" si="5"/>
        <v>-42715794</v>
      </c>
    </row>
    <row r="29" spans="1:5" x14ac:dyDescent="0.25">
      <c r="A29" s="34" t="s">
        <v>84</v>
      </c>
      <c r="B29" s="16">
        <v>388170288</v>
      </c>
      <c r="C29" s="16">
        <v>301648288</v>
      </c>
      <c r="D29" s="16">
        <v>180701736</v>
      </c>
      <c r="E29" s="16">
        <v>131704680</v>
      </c>
    </row>
    <row r="30" spans="1:5" x14ac:dyDescent="0.25">
      <c r="A30" s="31" t="s">
        <v>85</v>
      </c>
      <c r="B30" s="17">
        <f t="shared" ref="B30:E30" si="6">SUM(B28:B29)</f>
        <v>301648287</v>
      </c>
      <c r="C30" s="17">
        <f t="shared" si="6"/>
        <v>180701736</v>
      </c>
      <c r="D30" s="17">
        <f t="shared" si="6"/>
        <v>131704680</v>
      </c>
      <c r="E30" s="17">
        <f t="shared" si="6"/>
        <v>88988886</v>
      </c>
    </row>
    <row r="31" spans="1:5" x14ac:dyDescent="0.25">
      <c r="B31" s="17"/>
      <c r="C31" s="17"/>
    </row>
    <row r="33" spans="1:5" x14ac:dyDescent="0.25">
      <c r="A33" s="31" t="s">
        <v>86</v>
      </c>
      <c r="B33" s="9">
        <f>B12/('1'!B46/10)</f>
        <v>-3.9089214275164688</v>
      </c>
      <c r="C33" s="9">
        <f>C12/('1'!C46/10)</f>
        <v>-7.4971956001257274</v>
      </c>
      <c r="D33" s="9">
        <f>D12/('1'!D46/10)</f>
        <v>-0.29370061114761092</v>
      </c>
      <c r="E33" s="9">
        <f>E12/('1'!E46/10)</f>
        <v>-1.0590017747503</v>
      </c>
    </row>
    <row r="34" spans="1:5" x14ac:dyDescent="0.25">
      <c r="A34" s="31" t="s">
        <v>87</v>
      </c>
      <c r="B34">
        <v>13081068</v>
      </c>
      <c r="C34">
        <v>14389174.800000001</v>
      </c>
      <c r="D34">
        <v>15828091</v>
      </c>
      <c r="E34">
        <v>15828091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6" sqref="A6:A12"/>
    </sheetView>
  </sheetViews>
  <sheetFormatPr defaultRowHeight="15" x14ac:dyDescent="0.25"/>
  <cols>
    <col min="1" max="1" width="16.5703125" bestFit="1" customWidth="1"/>
  </cols>
  <sheetData>
    <row r="1" spans="1:7" ht="15.75" x14ac:dyDescent="0.25">
      <c r="A1" s="4" t="s">
        <v>15</v>
      </c>
    </row>
    <row r="2" spans="1:7" x14ac:dyDescent="0.25">
      <c r="A2" s="3" t="s">
        <v>88</v>
      </c>
    </row>
    <row r="3" spans="1:7" ht="15.75" x14ac:dyDescent="0.25">
      <c r="A3" s="4" t="s">
        <v>57</v>
      </c>
    </row>
    <row r="5" spans="1:7" x14ac:dyDescent="0.25">
      <c r="A5" s="3"/>
      <c r="B5">
        <v>2013</v>
      </c>
      <c r="C5">
        <v>2014</v>
      </c>
      <c r="D5">
        <v>2015</v>
      </c>
      <c r="E5">
        <v>2016</v>
      </c>
      <c r="F5">
        <v>2017</v>
      </c>
      <c r="G5">
        <v>2018</v>
      </c>
    </row>
    <row r="6" spans="1:7" x14ac:dyDescent="0.25">
      <c r="A6" s="6" t="s">
        <v>89</v>
      </c>
      <c r="B6" t="e">
        <f>'2'!#REF!/'1'!#REF!</f>
        <v>#REF!</v>
      </c>
      <c r="C6" t="e">
        <f>'2'!#REF!/'1'!#REF!</f>
        <v>#REF!</v>
      </c>
      <c r="D6" t="e">
        <f>'2'!#REF!/'1'!#REF!</f>
        <v>#REF!</v>
      </c>
      <c r="E6" s="25">
        <f>'2'!B27/'1'!B18</f>
        <v>-0.11720196879068653</v>
      </c>
      <c r="F6" s="25">
        <f>'2'!C27/'1'!C18</f>
        <v>-0.13439331903341364</v>
      </c>
      <c r="G6" s="25">
        <f>'2'!D27/'1'!D18</f>
        <v>-9.044157302638493E-3</v>
      </c>
    </row>
    <row r="7" spans="1:7" x14ac:dyDescent="0.25">
      <c r="A7" s="6" t="s">
        <v>90</v>
      </c>
      <c r="B7" s="25" t="e">
        <f>'2'!#REF!/'1'!#REF!</f>
        <v>#REF!</v>
      </c>
      <c r="C7" s="25" t="e">
        <f>'2'!#REF!/'1'!#REF!</f>
        <v>#REF!</v>
      </c>
      <c r="D7" s="25" t="e">
        <f>'2'!#REF!/'1'!#REF!</f>
        <v>#REF!</v>
      </c>
      <c r="E7" s="25">
        <f>'2'!B27/'1'!B45</f>
        <v>-0.35547505901741366</v>
      </c>
      <c r="F7" s="25">
        <f>'2'!C27/'1'!C45</f>
        <v>-0.54836152389156256</v>
      </c>
      <c r="G7" s="25">
        <f>'2'!D27/'1'!D45</f>
        <v>-1.2689921334528757E-2</v>
      </c>
    </row>
    <row r="8" spans="1:7" x14ac:dyDescent="0.25">
      <c r="A8" s="6" t="s">
        <v>51</v>
      </c>
      <c r="B8" t="e">
        <f>('1'!#REF!+'1'!#REF!+'1'!#REF!)/'1'!#REF!</f>
        <v>#REF!</v>
      </c>
      <c r="C8" t="e">
        <f>('1'!#REF!+'1'!#REF!+'1'!#REF!)/'1'!#REF!</f>
        <v>#REF!</v>
      </c>
      <c r="D8" t="e">
        <f>('1'!#REF!+'1'!#REF!+'1'!#REF!)/'1'!#REF!</f>
        <v>#REF!</v>
      </c>
      <c r="E8" s="26">
        <f>('1'!B23+'1'!B24+'1'!B26)/'1'!B45</f>
        <v>0.9790975791376777</v>
      </c>
      <c r="F8" s="26">
        <f>('1'!C23+'1'!C24+'1'!C26)/'1'!C45</f>
        <v>1.4874148599348918</v>
      </c>
      <c r="G8" s="26">
        <f>('1'!D23+'1'!D24+'1'!D26)/'1'!D45</f>
        <v>0.11057660676639594</v>
      </c>
    </row>
    <row r="9" spans="1:7" x14ac:dyDescent="0.25">
      <c r="A9" s="6" t="s">
        <v>52</v>
      </c>
      <c r="B9" t="e">
        <f>'1'!#REF!/'1'!#REF!</f>
        <v>#REF!</v>
      </c>
      <c r="C9" t="e">
        <f>'1'!#REF!/'1'!#REF!</f>
        <v>#REF!</v>
      </c>
      <c r="D9" t="e">
        <f>'1'!#REF!/'1'!#REF!</f>
        <v>#REF!</v>
      </c>
      <c r="E9" s="26">
        <f>'1'!B11/'1'!B30</f>
        <v>3.361800210466082</v>
      </c>
      <c r="F9" s="26">
        <f>'1'!C11/'1'!C30</f>
        <v>3.0492182499072178</v>
      </c>
      <c r="G9" s="26">
        <f>'1'!D11/'1'!D30</f>
        <v>2.9918241159338477</v>
      </c>
    </row>
    <row r="10" spans="1:7" x14ac:dyDescent="0.25">
      <c r="A10" s="6" t="s">
        <v>91</v>
      </c>
      <c r="B10" t="e">
        <f>'2'!#REF!/'2'!#REF!</f>
        <v>#REF!</v>
      </c>
      <c r="C10" t="e">
        <f>'2'!#REF!/'2'!#REF!</f>
        <v>#REF!</v>
      </c>
      <c r="D10" t="e">
        <f>'2'!#REF!/'2'!#REF!</f>
        <v>#REF!</v>
      </c>
      <c r="E10" s="25" t="e">
        <f>'2'!B27/'2'!#REF!</f>
        <v>#REF!</v>
      </c>
      <c r="F10" s="25" t="e">
        <f>'2'!C27/'2'!#REF!</f>
        <v>#REF!</v>
      </c>
      <c r="G10" s="25" t="e">
        <f>'2'!D27/'2'!#REF!</f>
        <v>#REF!</v>
      </c>
    </row>
    <row r="11" spans="1:7" x14ac:dyDescent="0.25">
      <c r="A11" t="s">
        <v>53</v>
      </c>
      <c r="B11" t="e">
        <f>'2'!#REF!/'2'!#REF!</f>
        <v>#REF!</v>
      </c>
      <c r="C11" t="e">
        <f>'2'!#REF!/'2'!#REF!</f>
        <v>#REF!</v>
      </c>
      <c r="D11" t="e">
        <f>'2'!#REF!/'2'!#REF!</f>
        <v>#REF!</v>
      </c>
      <c r="E11" s="25" t="e">
        <f>'2'!B15/'2'!#REF!</f>
        <v>#REF!</v>
      </c>
      <c r="F11" s="25" t="e">
        <f>'2'!C15/'2'!#REF!</f>
        <v>#REF!</v>
      </c>
      <c r="G11" s="25" t="e">
        <f>'2'!D15/'2'!#REF!</f>
        <v>#REF!</v>
      </c>
    </row>
    <row r="12" spans="1:7" x14ac:dyDescent="0.25">
      <c r="A12" s="6" t="s">
        <v>92</v>
      </c>
      <c r="B12" t="e">
        <f>'2'!#REF!/'1'!#REF!</f>
        <v>#REF!</v>
      </c>
      <c r="C12" t="e">
        <f>'2'!#REF!/'1'!#REF!</f>
        <v>#REF!</v>
      </c>
      <c r="D12" t="e">
        <f>'2'!#REF!/'1'!#REF!</f>
        <v>#REF!</v>
      </c>
      <c r="E12" s="25">
        <f>'2'!B27/'1'!B45</f>
        <v>-0.35547505901741366</v>
      </c>
      <c r="F12" s="25">
        <f>'2'!C27/'1'!C45</f>
        <v>-0.54836152389156256</v>
      </c>
      <c r="G12" s="25">
        <f>'2'!D27/'1'!D45</f>
        <v>-1.2689921334528757E-2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2020-04-11T15:46:10Z</dcterms:modified>
</cp:coreProperties>
</file>